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54682e348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" sheetId="1" r:id="R66a0e36f4ee7437d"/>
    <x:sheet xmlns:r="http://schemas.openxmlformats.org/officeDocument/2006/relationships" name="Diario" sheetId="2" r:id="Ra21d317a1534446e"/>
    <x:sheet xmlns:r="http://schemas.openxmlformats.org/officeDocument/2006/relationships" name="Configuracao" sheetId="3" r:id="R2da33a2a4ebc4697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/mm/yyyy"/>
    <numFmt numFmtId="201" formatCode="&quot;R$&quot; #,##0.00"/>
    <numFmt numFmtId="202" formatCode="0.0%"/>
    <numFmt numFmtId="203" formatCode="0"/>
  </numFmts>
  <fonts count="10">
    <font>
      <sz val="11"/>
      <name val="Carlito"/>
    </font>
    <font>
      <sz val="11"/>
      <color rgb="FF172E25"/>
      <name val="Arial"/>
    </font>
    <font>
      <b/>
      <sz val="17"/>
      <color rgb="FF17613F"/>
      <name val="Arial"/>
    </font>
    <font>
      <b/>
      <sz val="11"/>
      <color rgb="FFFFFFFF"/>
      <name val="Arial"/>
    </font>
    <font>
      <sz val="11"/>
      <color rgb="FF50695A"/>
      <name val="Arial"/>
    </font>
    <font>
      <b/>
      <sz val="14"/>
      <color rgb="FF17613F"/>
      <name val="Arial"/>
    </font>
    <font>
      <b/>
      <sz val="15"/>
      <color rgb="FF17613F"/>
      <name val="Arial"/>
    </font>
    <font>
      <b/>
      <sz val="15"/>
      <color rgb="FF172E25"/>
      <name val="Arial"/>
    </font>
    <font>
      <sz val="11"/>
      <color rgb="FF6B7B70"/>
      <name val="Arial"/>
    </font>
    <font>
      <b/>
      <sz val="11"/>
      <color rgb="FF17613F"/>
      <name val="Arial"/>
    </font>
  </fonts>
  <fills count="9">
    <fill>
      <patternFill patternType="none"/>
    </fill>
    <fill>
      <patternFill patternType="gray125"/>
    </fill>
    <fill>
      <patternFill patternType="solid">
        <fgColor rgb="FF17613F"/>
      </patternFill>
    </fill>
    <fill>
      <patternFill patternType="solid">
        <fgColor rgb="FFFFF1B8"/>
      </patternFill>
    </fill>
    <fill>
      <patternFill patternType="solid">
        <fgColor rgb="FF17613F"/>
      </patternFill>
    </fill>
    <fill>
      <patternFill patternType="solid">
        <fgColor rgb="FFF5F7F2"/>
      </patternFill>
    </fill>
    <fill>
      <patternFill patternType="solid">
        <fgColor rgb="FFE3EDDF"/>
      </patternFill>
    </fill>
    <fill>
      <patternFill patternType="solid">
        <fgColor rgb="FFFFFFFF"/>
      </patternFill>
    </fill>
    <fill>
      <patternFill patternType="solid">
        <fgColor rgb="FFFFF1B8"/>
      </patternFill>
    </fill>
  </fills>
  <borders count="8">
    <border>
      <left/>
      <right/>
      <top/>
      <bottom/>
      <diagonal/>
    </border>
    <border>
      <left/>
      <right/>
      <top/>
      <bottom style="thin">
        <color rgb="FFB6C6BB"/>
      </bottom>
      <diagonal/>
    </border>
    <border>
      <left style="thin">
        <color rgb="FFD4DFD3"/>
      </left>
      <right/>
      <top style="thin">
        <color rgb="FFD4DFD3"/>
      </top>
      <bottom/>
      <diagonal/>
    </border>
    <border>
      <left/>
      <right style="thin">
        <color rgb="FFD4DFD3"/>
      </right>
      <top style="thin">
        <color rgb="FFD4DFD3"/>
      </top>
      <bottom/>
      <diagonal/>
    </border>
    <border>
      <left style="thin">
        <color rgb="FFD4DFD3"/>
      </left>
      <right/>
      <top/>
      <bottom/>
      <diagonal/>
    </border>
    <border>
      <left/>
      <right style="thin">
        <color rgb="FFD4DFD3"/>
      </right>
      <top/>
      <bottom/>
      <diagonal/>
    </border>
    <border>
      <left style="thin">
        <color rgb="FFD4DFD3"/>
      </left>
      <right/>
      <top/>
      <bottom style="thin">
        <color rgb="FFD4DFD3"/>
      </bottom>
      <diagonal/>
    </border>
    <border>
      <left/>
      <right style="thin">
        <color rgb="FFD4DFD3"/>
      </right>
      <top/>
      <bottom style="thin">
        <color rgb="FFD4DFD3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1" fillId="0" borderId="1" xfId="0" applyNumberFormat="1" applyFont="1" applyFill="1" applyBorder="1"/>
    <xf numFmtId="0" fontId="1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/>
    <xf numFmtId="200" fontId="1" fillId="3" borderId="0" xfId="0" applyNumberFormat="1" applyFont="1" applyFill="1" applyBorder="1"/>
    <xf numFmtId="201" fontId="1" fillId="3" borderId="0" xfId="0" applyNumberFormat="1" applyFont="1" applyFill="1" applyBorder="1"/>
    <xf numFmtId="200" fontId="1" fillId="0" borderId="0" xfId="0" applyNumberFormat="1" applyFont="1" applyFill="1" applyBorder="1"/>
    <xf numFmtId="201" fontId="1" fillId="0" borderId="0" xfId="0" applyNumberFormat="1" applyFont="1" applyFill="1" applyBorder="1"/>
    <xf numFmtId="202" fontId="1" fillId="0" borderId="0" xfId="0" applyNumberFormat="1" applyFont="1" applyFill="1" applyBorder="1"/>
    <xf numFmtId="203" fontId="1" fillId="0" borderId="0" xfId="0" applyNumberFormat="1" applyFont="1" applyFill="1" applyBorder="1"/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/>
    <xf numFmtId="0" fontId="1" fillId="5" borderId="0" xfId="0" applyNumberFormat="1" applyFont="1" applyFill="1" applyBorder="1"/>
    <xf numFmtId="0" fontId="2" fillId="5" borderId="1" xfId="0" applyNumberFormat="1" applyFont="1" applyFill="1" applyBorder="1"/>
    <xf numFmtId="0" fontId="1" fillId="5" borderId="1" xfId="0" applyNumberFormat="1" applyFont="1" applyFill="1" applyBorder="1"/>
    <xf numFmtId="200" fontId="1" fillId="5" borderId="0" xfId="0" applyNumberFormat="1" applyFont="1" applyFill="1" applyBorder="1"/>
    <xf numFmtId="0" fontId="3" fillId="5" borderId="0" xfId="0" applyNumberFormat="1" applyFont="1" applyFill="1" applyBorder="1" applyAlignment="1">
      <alignment horizontal="center" vertical="center" wrapText="1"/>
    </xf>
    <xf numFmtId="201" fontId="1" fillId="5" borderId="0" xfId="0" applyNumberFormat="1" applyFont="1" applyFill="1" applyBorder="1"/>
    <xf numFmtId="202" fontId="1" fillId="5" borderId="0" xfId="0" applyNumberFormat="1" applyFont="1" applyFill="1" applyBorder="1"/>
    <xf numFmtId="203" fontId="1" fillId="5" borderId="0" xfId="0" applyNumberFormat="1" applyFont="1" applyFill="1" applyBorder="1"/>
    <xf numFmtId="0" fontId="1" fillId="6" borderId="0" xfId="0" applyNumberFormat="1" applyFont="1" applyFill="1" applyBorder="1"/>
    <xf numFmtId="0" fontId="5" fillId="6" borderId="0" xfId="0" applyNumberFormat="1" applyFont="1" applyFill="1" applyBorder="1"/>
    <xf numFmtId="0" fontId="5" fillId="6" borderId="0" xfId="0" applyNumberFormat="1" applyFont="1" applyFill="1" applyBorder="1" applyAlignment="1">
      <alignment wrapText="1"/>
    </xf>
    <xf numFmtId="0" fontId="5" fillId="6" borderId="0" xfId="0" applyNumberFormat="1" applyFont="1" applyFill="1" applyBorder="1" applyAlignment="1">
      <alignment horizontal="center" wrapText="1"/>
    </xf>
    <xf numFmtId="0" fontId="5" fillId="6" borderId="0" xfId="0" applyNumberFormat="1" applyFont="1" applyFill="1" applyBorder="1" applyAlignment="1">
      <alignment horizontal="center"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1" fillId="7" borderId="0" xfId="0" applyNumberFormat="1" applyFont="1" applyFill="1" applyBorder="1"/>
    <xf numFmtId="201" fontId="1" fillId="7" borderId="0" xfId="0" applyNumberFormat="1" applyFont="1" applyFill="1" applyBorder="1"/>
    <xf numFmtId="203" fontId="1" fillId="7" borderId="0" xfId="0" applyNumberFormat="1" applyFont="1" applyFill="1" applyBorder="1"/>
    <xf numFmtId="201" fontId="6" fillId="7" borderId="0" xfId="0" applyNumberFormat="1" applyFont="1" applyFill="1" applyBorder="1"/>
    <xf numFmtId="202" fontId="7" fillId="5" borderId="0" xfId="0" applyNumberFormat="1" applyFont="1" applyFill="1" applyBorder="1"/>
    <xf numFmtId="202" fontId="1" fillId="7" borderId="0" xfId="0" applyNumberFormat="1" applyFont="1" applyFill="1" applyBorder="1"/>
    <xf numFmtId="0" fontId="1" fillId="8" borderId="0" xfId="0" applyNumberFormat="1" applyFont="1" applyFill="1" applyBorder="1"/>
    <xf numFmtId="200" fontId="1" fillId="8" borderId="0" xfId="0" applyNumberFormat="1" applyFont="1" applyFill="1" applyBorder="1"/>
    <xf numFmtId="0" fontId="3" fillId="4" borderId="2" xfId="0" applyNumberFormat="1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horizontal="center" vertical="center" wrapText="1"/>
    </xf>
    <xf numFmtId="0" fontId="1" fillId="7" borderId="4" xfId="0" applyNumberFormat="1" applyFont="1" applyFill="1" applyBorder="1"/>
    <xf numFmtId="201" fontId="6" fillId="7" borderId="5" xfId="0" applyNumberFormat="1" applyFont="1" applyFill="1" applyBorder="1"/>
    <xf numFmtId="0" fontId="1" fillId="5" borderId="4" xfId="0" applyNumberFormat="1" applyFont="1" applyFill="1" applyBorder="1"/>
    <xf numFmtId="202" fontId="7" fillId="5" borderId="5" xfId="0" applyNumberFormat="1" applyFont="1" applyFill="1" applyBorder="1"/>
    <xf numFmtId="201" fontId="1" fillId="7" borderId="5" xfId="0" applyNumberFormat="1" applyFont="1" applyFill="1" applyBorder="1"/>
    <xf numFmtId="203" fontId="1" fillId="7" borderId="5" xfId="0" applyNumberFormat="1" applyFont="1" applyFill="1" applyBorder="1"/>
    <xf numFmtId="0" fontId="1" fillId="7" borderId="6" xfId="0" applyNumberFormat="1" applyFont="1" applyFill="1" applyBorder="1"/>
    <xf numFmtId="203" fontId="1" fillId="7" borderId="7" xfId="0" applyNumberFormat="1" applyFont="1" applyFill="1" applyBorder="1"/>
    <xf numFmtId="0" fontId="8" fillId="5" borderId="0" xfId="0" applyNumberFormat="1" applyFont="1" applyFill="1" applyBorder="1"/>
    <xf numFmtId="0" fontId="9" fillId="5" borderId="0" xfId="0" applyNumberFormat="1" applyFont="1" applyFill="1" applyBorder="1"/>
    <xf numFmtId="0" fontId="1" fillId="5" borderId="0" xfId="0" applyNumberFormat="1" applyFont="1" applyFill="1" applyBorder="1" applyProtection="1">
      <protection locked="1"/>
    </xf>
    <xf numFmtId="0" fontId="1" fillId="0" borderId="0" xfId="0" applyNumberFormat="1" applyFont="1" applyFill="1" applyBorder="1" applyProtection="1">
      <protection locked="1"/>
    </xf>
    <xf numFmtId="0" fontId="2" fillId="5" borderId="1" xfId="0" applyNumberFormat="1" applyFont="1" applyFill="1" applyBorder="1" applyProtection="1">
      <protection locked="1"/>
    </xf>
    <xf numFmtId="0" fontId="1" fillId="5" borderId="1" xfId="0" applyNumberFormat="1" applyFont="1" applyFill="1" applyBorder="1" applyProtection="1">
      <protection locked="1"/>
    </xf>
    <xf numFmtId="0" fontId="8" fillId="5" borderId="0" xfId="0" applyNumberFormat="1" applyFont="1" applyFill="1" applyBorder="1" applyProtection="1">
      <protection locked="1"/>
    </xf>
    <xf numFmtId="0" fontId="5" fillId="6" borderId="0" xfId="0" applyNumberFormat="1" applyFont="1" applyFill="1" applyBorder="1" applyAlignment="1" applyProtection="1">
      <alignment horizontal="center" vertical="center" wrapText="1"/>
      <protection locked="1"/>
    </xf>
    <xf numFmtId="200" fontId="1" fillId="5" borderId="0" xfId="0" applyNumberFormat="1" applyFont="1" applyFill="1" applyBorder="1" applyProtection="1">
      <protection locked="1"/>
    </xf>
    <xf numFmtId="0" fontId="3" fillId="4" borderId="2" xfId="0" applyNumberFormat="1" applyFont="1" applyFill="1" applyBorder="1" applyAlignment="1" applyProtection="1">
      <alignment horizontal="center" vertical="center" wrapText="1"/>
      <protection locked="1"/>
    </xf>
    <xf numFmtId="0" fontId="3" fillId="4" borderId="3" xfId="0" applyNumberFormat="1" applyFont="1" applyFill="1" applyBorder="1" applyAlignment="1" applyProtection="1">
      <alignment horizontal="center" vertical="center" wrapText="1"/>
      <protection locked="1"/>
    </xf>
    <xf numFmtId="0" fontId="1" fillId="7" borderId="4" xfId="0" applyNumberFormat="1" applyFont="1" applyFill="1" applyBorder="1" applyProtection="1">
      <protection locked="1"/>
    </xf>
    <xf numFmtId="201" fontId="6" fillId="7" borderId="5" xfId="0" applyNumberFormat="1" applyFont="1" applyFill="1" applyBorder="1" applyProtection="1">
      <protection locked="1"/>
    </xf>
    <xf numFmtId="0" fontId="1" fillId="5" borderId="4" xfId="0" applyNumberFormat="1" applyFont="1" applyFill="1" applyBorder="1" applyProtection="1">
      <protection locked="1"/>
    </xf>
    <xf numFmtId="202" fontId="7" fillId="5" borderId="5" xfId="0" applyNumberFormat="1" applyFont="1" applyFill="1" applyBorder="1" applyProtection="1">
      <protection locked="1"/>
    </xf>
    <xf numFmtId="201" fontId="1" fillId="7" borderId="5" xfId="0" applyNumberFormat="1" applyFont="1" applyFill="1" applyBorder="1" applyProtection="1">
      <protection locked="1"/>
    </xf>
    <xf numFmtId="203" fontId="1" fillId="7" borderId="5" xfId="0" applyNumberFormat="1" applyFont="1" applyFill="1" applyBorder="1" applyProtection="1">
      <protection locked="1"/>
    </xf>
    <xf numFmtId="0" fontId="1" fillId="7" borderId="6" xfId="0" applyNumberFormat="1" applyFont="1" applyFill="1" applyBorder="1" applyProtection="1">
      <protection locked="1"/>
    </xf>
    <xf numFmtId="203" fontId="1" fillId="7" borderId="7" xfId="0" applyNumberFormat="1" applyFont="1" applyFill="1" applyBorder="1" applyProtection="1">
      <protection locked="1"/>
    </xf>
    <xf numFmtId="0" fontId="9" fillId="5" borderId="0" xfId="0" applyNumberFormat="1" applyFont="1" applyFill="1" applyBorder="1" applyProtection="1">
      <protection locked="1"/>
    </xf>
    <xf numFmtId="0" fontId="3" fillId="4" borderId="0" xfId="0" applyNumberFormat="1" applyFont="1" applyFill="1" applyBorder="1" applyAlignment="1" applyProtection="1">
      <alignment horizontal="center" vertical="center" wrapText="1"/>
      <protection locked="1"/>
    </xf>
    <xf numFmtId="0" fontId="1" fillId="7" borderId="0" xfId="0" applyNumberFormat="1" applyFont="1" applyFill="1" applyBorder="1" applyProtection="1">
      <protection locked="1"/>
    </xf>
    <xf numFmtId="201" fontId="1" fillId="7" borderId="0" xfId="0" applyNumberFormat="1" applyFont="1" applyFill="1" applyBorder="1" applyProtection="1">
      <protection locked="1"/>
    </xf>
    <xf numFmtId="202" fontId="1" fillId="7" borderId="0" xfId="0" applyNumberFormat="1" applyFont="1" applyFill="1" applyBorder="1" applyProtection="1">
      <protection locked="1"/>
    </xf>
    <xf numFmtId="0" fontId="1" fillId="8" borderId="0" xfId="0" applyNumberFormat="1" applyFont="1" applyFill="1" applyBorder="1" applyProtection="1">
      <protection locked="0"/>
    </xf>
    <xf numFmtId="200" fontId="1" fillId="8" borderId="0" xfId="0" applyNumberFormat="1" applyFont="1" applyFill="1" applyBorder="1" applyProtection="1">
      <protection locked="0"/>
    </xf>
    <xf numFmtId="0" fontId="2" fillId="0" borderId="1" xfId="0" applyNumberFormat="1" applyFont="1" applyFill="1" applyBorder="1" applyProtection="1">
      <protection locked="1"/>
    </xf>
    <xf numFmtId="0" fontId="1" fillId="0" borderId="1" xfId="0" applyNumberFormat="1" applyFont="1" applyFill="1" applyBorder="1" applyProtection="1">
      <protection locked="1"/>
    </xf>
    <xf numFmtId="0" fontId="3" fillId="2" borderId="0" xfId="0" applyNumberFormat="1" applyFont="1" applyFill="1" applyBorder="1" applyAlignment="1" applyProtection="1">
      <alignment horizontal="center" vertical="center" wrapText="1"/>
      <protection locked="1"/>
    </xf>
    <xf numFmtId="0" fontId="3" fillId="4" borderId="0" xfId="0" applyNumberFormat="1" applyFont="1" applyFill="1" applyBorder="1" applyAlignment="1" applyProtection="1">
      <alignment horizontal="center" wrapText="1"/>
      <protection locked="1"/>
    </xf>
    <xf numFmtId="200" fontId="1" fillId="0" borderId="0" xfId="0" applyNumberFormat="1" applyFont="1" applyFill="1" applyBorder="1" applyProtection="1">
      <protection locked="1"/>
    </xf>
    <xf numFmtId="0" fontId="4" fillId="0" borderId="0" xfId="0" applyNumberFormat="1" applyFont="1" applyFill="1" applyBorder="1" applyProtection="1">
      <protection locked="1"/>
    </xf>
    <xf numFmtId="0" fontId="1" fillId="3" borderId="0" xfId="0" applyNumberFormat="1" applyFont="1" applyFill="1" applyBorder="1" applyProtection="1">
      <protection locked="0"/>
    </xf>
    <xf numFmtId="201" fontId="1" fillId="0" borderId="0" xfId="0" applyNumberFormat="1" applyFont="1" applyFill="1" applyBorder="1" applyProtection="1">
      <protection locked="1"/>
    </xf>
    <xf numFmtId="201" fontId="1" fillId="3" borderId="0" xfId="0" applyNumberFormat="1" applyFont="1" applyFill="1" applyBorder="1" applyProtection="1">
      <protection locked="0"/>
    </xf>
    <xf numFmtId="202" fontId="1" fillId="0" borderId="0" xfId="0" applyNumberFormat="1" applyFont="1" applyFill="1" applyBorder="1" applyProtection="1">
      <protection locked="1"/>
    </xf>
    <xf numFmtId="200" fontId="1" fillId="3" borderId="0" xfId="0" applyNumberFormat="1" applyFont="1" applyFill="1" applyBorder="1" applyProtection="1">
      <protection locked="0"/>
    </xf>
  </cellXfs>
  <cellStyles count="1">
    <cellStyle name="Normal" xfId="0"/>
  </cellStyles>
  <dxfs count="18">
    <dxf>
      <font>
        <color rgb="FFA12620"/>
      </font>
      <fill>
        <patternFill>
          <bgColor rgb="FFFCE0DB"/>
        </patternFill>
      </fill>
    </dxf>
    <dxf>
      <font>
        <color rgb="FF8A6200"/>
      </font>
      <fill>
        <patternFill>
          <bgColor rgb="FFFFF1B8"/>
        </patternFill>
      </fill>
    </dxf>
    <dxf>
      <font>
        <color rgb="FF17613F"/>
      </font>
      <fill>
        <patternFill>
          <bgColor rgb="FFD9EFDF"/>
        </patternFill>
      </fill>
    </dxf>
    <dxf>
      <font>
        <color rgb="FFA12620"/>
      </font>
      <fill>
        <patternFill>
          <bgColor rgb="FFFCE0DB"/>
        </patternFill>
      </fill>
    </dxf>
    <dxf>
      <font>
        <color rgb="FF8A6200"/>
      </font>
      <fill>
        <patternFill>
          <bgColor rgb="FFFFF1B8"/>
        </patternFill>
      </fill>
    </dxf>
    <dxf>
      <font>
        <color rgb="FF17613F"/>
      </font>
      <fill>
        <patternFill>
          <bgColor rgb="FFD9EFDF"/>
        </patternFill>
      </fill>
    </dxf>
    <dxf>
      <font>
        <color rgb="FFA12620"/>
      </font>
      <fill>
        <patternFill>
          <bgColor rgb="FFFCE0DB"/>
        </patternFill>
      </fill>
    </dxf>
    <dxf>
      <font>
        <color rgb="FF8A6200"/>
      </font>
      <fill>
        <patternFill>
          <bgColor rgb="FFFFF1B8"/>
        </patternFill>
      </fill>
    </dxf>
    <dxf>
      <font>
        <color rgb="FF17613F"/>
      </font>
      <fill>
        <patternFill>
          <bgColor rgb="FFD9EFDF"/>
        </patternFill>
      </fill>
    </dxf>
    <dxf>
      <font>
        <color rgb="FFA12620"/>
      </font>
      <fill>
        <patternFill>
          <bgColor rgb="FFFCE0DB"/>
        </patternFill>
      </fill>
    </dxf>
    <dxf>
      <font>
        <color rgb="FF8A6200"/>
      </font>
      <fill>
        <patternFill>
          <bgColor rgb="FFFFF1B8"/>
        </patternFill>
      </fill>
    </dxf>
    <dxf>
      <font>
        <color rgb="FF17613F"/>
      </font>
      <fill>
        <patternFill>
          <bgColor rgb="FFD9EFDF"/>
        </patternFill>
      </fill>
    </dxf>
    <dxf>
      <font>
        <color rgb="FFA12620"/>
      </font>
      <fill>
        <patternFill>
          <bgColor rgb="FFFCE0DB"/>
        </patternFill>
      </fill>
    </dxf>
    <dxf>
      <font>
        <color rgb="FF8A6200"/>
      </font>
      <fill>
        <patternFill>
          <bgColor rgb="FFFFF1B8"/>
        </patternFill>
      </fill>
    </dxf>
    <dxf>
      <font>
        <color rgb="FF17613F"/>
      </font>
      <fill>
        <patternFill>
          <bgColor rgb="FFD9EFDF"/>
        </patternFill>
      </fill>
    </dxf>
    <dxf>
      <font>
        <color rgb="FFA12620"/>
      </font>
      <fill>
        <patternFill patternType="solid">
          <bgColor rgb="FFFCE0DB"/>
        </patternFill>
      </fill>
    </dxf>
    <dxf>
      <font>
        <color rgb="FF8A6200"/>
      </font>
      <fill>
        <patternFill patternType="solid">
          <bgColor rgb="FFFFF1B8"/>
        </patternFill>
      </fill>
    </dxf>
    <dxf>
      <font>
        <color rgb="FF17613F"/>
      </font>
      <fill>
        <patternFill patternType="solid">
          <bgColor rgb="FFD9EFDF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7fc34b938426b" /><Relationship Type="http://schemas.openxmlformats.org/officeDocument/2006/relationships/theme" Target="/xl/theme/theme1.xml" Id="R5cbea7dedc8e4a9d" /><Relationship Type="http://schemas.openxmlformats.org/officeDocument/2006/relationships/sharedStrings" Target="/xl/sharedStrings.xml" Id="Ra5686fe8096b488d" /><Relationship Type="http://schemas.openxmlformats.org/officeDocument/2006/relationships/worksheet" Target="/xl/worksheets/sheet1.xml" Id="R66a0e36f4ee7437d" /><Relationship Type="http://schemas.openxmlformats.org/officeDocument/2006/relationships/worksheet" Target="/xl/worksheets/sheet2.xml" Id="Ra21d317a1534446e" /><Relationship Type="http://schemas.openxmlformats.org/officeDocument/2006/relationships/worksheet" Target="/xl/worksheets/sheet3.xml" Id="R2da33a2a4ebc46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83726880aa1462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Meta e realizado por vendedor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Meta mensal</c:v>
          </c:tx>
          <c:spPr>
            <a:solidFill xmlns:a="http://schemas.openxmlformats.org/drawingml/2006/main">
              <a:srgbClr val="C6D1CA"/>
            </a:solidFill>
          </c:spPr>
          <c:invertIfNegative val="0"/>
          <c:cat>
            <c:strRef>
              <c:f>'Painel'!$A$20:$A$24</c:f>
              <c:strCache>
                <c:ptCount val="0"/>
              </c:strCache>
            </c:strRef>
          </c:cat>
          <c:val>
            <c:numRef>
              <c:f>'Painel'!$B$20:$B$24</c:f>
              <c:numCache>
                <c:formatCode>"R$" #,##0.00</c:formatCode>
                <c:ptCount val="0"/>
              </c:numCache>
            </c:numRef>
          </c:val>
        </c:ser>
        <c:ser>
          <c:idx val="1"/>
          <c:order val="1"/>
          <c:tx>
            <c:v>Realizado até a data</c:v>
          </c:tx>
          <c:spPr>
            <a:solidFill xmlns:a="http://schemas.openxmlformats.org/drawingml/2006/main">
              <a:srgbClr val="17613F"/>
            </a:solidFill>
          </c:spPr>
          <c:invertIfNegative val="0"/>
          <c:cat>
            <c:strRef>
              <c:f>'Painel'!$A$20:$A$24</c:f>
              <c:strCache>
                <c:ptCount val="0"/>
              </c:strCache>
            </c:strRef>
          </c:cat>
          <c:val>
            <c:numRef>
              <c:f>'Painel'!$C$20:$C$24</c:f>
              <c:numCache>
                <c:formatCode>"R$"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6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83726880aa1462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0d0e351a3524b3d" /></Relationships>
</file>

<file path=xl/worksheets/sheet1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2" hidden="0" customWidth="1"/>
    <col min="2" max="2" width="22" hidden="0" customWidth="1"/>
    <col min="3" max="3" width="23" hidden="0" customWidth="1"/>
    <col min="4" max="4" width="23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  <col min="9" max="9" width="15" hidden="0" customWidth="1"/>
    <col min="10" max="10" width="15" hidden="0" customWidth="1"/>
    <col min="11" max="11" width="15" hidden="0" customWidth="1"/>
    <col min="12" max="12" width="15" hidden="0" customWidth="1"/>
    <col min="13" max="13" width="15" hidden="0" customWidth="1"/>
    <col min="14" max="14" width="15" hidden="0" customWidth="1"/>
    <col min="15" max="15" width="15" hidden="0" customWidth="1"/>
    <col min="16" max="16" width="15" hidden="0" customWidth="1"/>
  </cols>
  <sheetData>
    <row r="1" ht="24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  <c r="P1" s="57"/>
    </row>
    <row r="2" ht="24" customHeight="1">
      <c r="A2" s="58" t="str">
        <v>DIÁRIO DE VENDAS | PAINEL</v>
      </c>
      <c r="B2" s="59"/>
      <c r="C2" s="59"/>
      <c r="D2" s="59"/>
      <c r="E2" s="59"/>
      <c r="F2" s="59"/>
      <c r="G2" s="59"/>
      <c r="H2" s="59"/>
      <c r="I2" s="56"/>
      <c r="J2" s="56"/>
      <c r="K2" s="56"/>
      <c r="L2" s="56"/>
      <c r="M2" s="56"/>
      <c r="N2" s="56"/>
      <c r="O2" s="57"/>
      <c r="P2" s="57"/>
    </row>
    <row r="3" ht="24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7"/>
      <c r="P3" s="57"/>
    </row>
    <row r="4" ht="24" customHeight="1">
      <c r="A4" s="60" t="str">
        <v>Empresa</v>
      </c>
      <c r="B4" s="56" t="str">
        <f>Configuracao!B7</f>
        <v>Sua empresa</v>
      </c>
      <c r="C4" s="56"/>
      <c r="D4" s="61" t="str">
        <v>Grandes resultados começam com pequenas ações comerciais, todos os dias.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57"/>
      <c r="P4" s="57"/>
    </row>
    <row r="5" ht="24" customHeight="1">
      <c r="A5" s="60" t="str">
        <v>Acompanhamento</v>
      </c>
      <c r="B5" s="62" t="n">
        <f>Configuracao!B6</f>
        <v>46327</v>
      </c>
      <c r="C5" s="5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57"/>
      <c r="P5" s="57"/>
    </row>
    <row r="6" ht="24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  <c r="P6" s="57"/>
    </row>
    <row r="7" ht="34" customHeight="1">
      <c r="A7" s="63" t="str">
        <v>Indicador</v>
      </c>
      <c r="B7" s="64" t="str">
        <v>Resultado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7"/>
      <c r="P7" s="57"/>
    </row>
    <row r="8" ht="30" customHeight="1">
      <c r="A8" s="65" t="str">
        <v>Meta mensal</v>
      </c>
      <c r="B8" s="66" t="n">
        <f>SUM(Configuracao!B11:B15)</f>
        <v>0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7"/>
      <c r="P8" s="57"/>
    </row>
    <row r="9" ht="30" customHeight="1">
      <c r="A9" s="65" t="str">
        <v>Vendas até a data</v>
      </c>
      <c r="B9" s="66" t="n">
        <f>SUMIFS(Diario!J7:J37,Diario!A7:A37,"&gt;0",Diario!A7:A37,"&lt;="&amp;Configuracao!B6)</f>
        <v>0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7"/>
      <c r="P9" s="57"/>
    </row>
    <row r="10" ht="30" customHeight="1">
      <c r="A10" s="67" t="str">
        <v>Atingimento mensal</v>
      </c>
      <c r="B10" s="68" t="str">
        <f>IF(B8=0,"",B9/B8)</f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7"/>
      <c r="P10" s="57"/>
    </row>
    <row r="11" ht="24" customHeight="1">
      <c r="A11" s="65" t="str">
        <v>Meta prevista até a data</v>
      </c>
      <c r="B11" s="69" t="n">
        <f>SUMIFS(Diario!D7:D37,Diario!A7:A37,"&gt;0",Diario!A7:A37,"&lt;="&amp;Configuracao!B6)</f>
        <v>0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  <c r="P11" s="57"/>
    </row>
    <row r="12" ht="30" customHeight="1">
      <c r="A12" s="67" t="str">
        <v>Ritmo vs. meta prevista</v>
      </c>
      <c r="B12" s="68" t="str">
        <f>IF(B11=0,"",B9/B11)</f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  <c r="P12" s="57"/>
    </row>
    <row r="13" ht="24" customHeight="1">
      <c r="A13" s="65" t="str">
        <v>Falta para meta</v>
      </c>
      <c r="B13" s="69" t="n">
        <f>MAX(0,B8-B9)</f>
        <v>0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7"/>
      <c r="P13" s="57"/>
    </row>
    <row r="14" ht="24" customHeight="1">
      <c r="A14" s="65" t="str">
        <v>Pedidos até a data</v>
      </c>
      <c r="B14" s="70" t="n">
        <f>SUMIFS(Diario!K7:K37,Diario!A7:A37,"&gt;0",Diario!A7:A37,"&lt;="&amp;Configuracao!B6)</f>
        <v>0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7"/>
      <c r="P14" s="57"/>
    </row>
    <row r="15" ht="24" customHeight="1">
      <c r="A15" s="65" t="str">
        <v>Ticket médio</v>
      </c>
      <c r="B15" s="69" t="str">
        <f>IF(B14=0,"",B9/B14)</f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7"/>
      <c r="P15" s="57"/>
    </row>
    <row r="16" ht="24" customHeight="1">
      <c r="A16" s="71" t="str">
        <v>Contatos ativos</v>
      </c>
      <c r="B16" s="72" t="n">
        <f>SUMIFS(Diario!L7:L37,Diario!A7:A37,"&gt;0",Diario!A7:A37,"&lt;="&amp;Configuracao!B6)</f>
        <v>0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7"/>
      <c r="P16" s="57"/>
    </row>
    <row r="17" ht="24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/>
      <c r="P17" s="57"/>
    </row>
    <row r="18" ht="24" customHeight="1">
      <c r="A18" s="73" t="str">
        <v>DESEMPENHO DA EQUIPE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7"/>
      <c r="P18" s="57"/>
    </row>
    <row r="19" ht="34" customHeight="1">
      <c r="A19" s="74" t="str">
        <v>Vendedor / canal</v>
      </c>
      <c r="B19" s="74" t="str">
        <v>Meta mensal</v>
      </c>
      <c r="C19" s="74" t="str">
        <v>Realizado até a data</v>
      </c>
      <c r="D19" s="74" t="str">
        <v>Atingimento</v>
      </c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7"/>
      <c r="P19" s="57"/>
    </row>
    <row r="20" ht="24" customHeight="1">
      <c r="A20" s="75" t="str">
        <f>Configuracao!A11</f>
        <v>Vendedor 1</v>
      </c>
      <c r="B20" s="76" t="n">
        <f>Configuracao!B11</f>
        <v>0</v>
      </c>
      <c r="C20" s="76" t="n">
        <f>SUMIFS(Diario!E7:E37,Diario!A7:A37,"&gt;0",Diario!A7:A37,"&lt;="&amp;Configuracao!B6)</f>
        <v>0</v>
      </c>
      <c r="D20" s="77" t="str">
        <f>IF(B20=0,"",C20/B20)</f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7"/>
      <c r="P20" s="57"/>
    </row>
    <row r="21" ht="24" customHeight="1">
      <c r="A21" s="75" t="str">
        <f>Configuracao!A12</f>
        <v>Vendedor 2</v>
      </c>
      <c r="B21" s="76" t="n">
        <f>Configuracao!B12</f>
        <v>0</v>
      </c>
      <c r="C21" s="76" t="n">
        <f>SUMIFS(Diario!F7:F37,Diario!A7:A37,"&gt;0",Diario!A7:A37,"&lt;="&amp;Configuracao!B6)</f>
        <v>0</v>
      </c>
      <c r="D21" s="77" t="str">
        <f>IF(B21=0,"",C21/B21)</f>
      </c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7"/>
      <c r="P21" s="57"/>
    </row>
    <row r="22" ht="24" customHeight="1">
      <c r="A22" s="75" t="str">
        <f>Configuracao!A13</f>
        <v>Vendedor 3</v>
      </c>
      <c r="B22" s="76" t="n">
        <f>Configuracao!B13</f>
        <v>0</v>
      </c>
      <c r="C22" s="76" t="n">
        <f>SUMIFS(Diario!G7:G37,Diario!A7:A37,"&gt;0",Diario!A7:A37,"&lt;="&amp;Configuracao!B6)</f>
        <v>0</v>
      </c>
      <c r="D22" s="77" t="str">
        <f>IF(B22=0,"",C22/B22)</f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7"/>
      <c r="P22" s="57"/>
    </row>
    <row r="23" ht="24" customHeight="1">
      <c r="A23" s="75" t="str">
        <f>Configuracao!A14</f>
        <v>Vendedor 4</v>
      </c>
      <c r="B23" s="76" t="n">
        <f>Configuracao!B14</f>
        <v>0</v>
      </c>
      <c r="C23" s="76" t="n">
        <f>SUMIFS(Diario!H7:H37,Diario!A7:A37,"&gt;0",Diario!A7:A37,"&lt;="&amp;Configuracao!B6)</f>
        <v>0</v>
      </c>
      <c r="D23" s="77" t="str">
        <f>IF(B23=0,"",C23/B23)</f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7"/>
      <c r="P23" s="57"/>
    </row>
    <row r="24" ht="24" customHeight="1">
      <c r="A24" s="75" t="str">
        <f>Configuracao!A15</f>
        <v>Site / canal</v>
      </c>
      <c r="B24" s="76" t="n">
        <f>Configuracao!B15</f>
        <v>0</v>
      </c>
      <c r="C24" s="76" t="n">
        <f>SUMIFS(Diario!I7:I37,Diario!A7:A37,"&gt;0",Diario!A7:A37,"&lt;="&amp;Configuracao!B6)</f>
        <v>0</v>
      </c>
      <c r="D24" s="77" t="str">
        <f>IF(B24=0,"",C24/B24)</f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7"/>
      <c r="P24" s="57"/>
    </row>
    <row r="25" ht="24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7"/>
      <c r="P25" s="57"/>
    </row>
    <row r="26" ht="24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7"/>
      <c r="P26" s="57"/>
    </row>
    <row r="27" ht="24" customHeight="1">
      <c r="A27" s="73" t="str">
        <v>ACOMPANHAMENTO SEMANAL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7"/>
      <c r="P27" s="57"/>
    </row>
    <row r="28" ht="34" customHeight="1">
      <c r="A28" s="74" t="str">
        <v>Semana do mês</v>
      </c>
      <c r="B28" s="74" t="str">
        <v>Meta</v>
      </c>
      <c r="C28" s="74" t="str">
        <v>Realizado até a data</v>
      </c>
      <c r="D28" s="74" t="str">
        <v>Atingimento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/>
      <c r="P28" s="57"/>
    </row>
    <row r="29" ht="24" customHeight="1">
      <c r="A29" s="75" t="n">
        <v>1</v>
      </c>
      <c r="B29" s="76" t="n">
        <f>SUMIF(Diario!P7:P37,A29,Diario!D7:D37)</f>
        <v>0</v>
      </c>
      <c r="C29" s="76" t="n">
        <f>SUMIFS(Diario!J7:J37,Diario!P7:P37,A29,Diario!A7:A37,"&lt;="&amp;Configuracao!B6)</f>
        <v>0</v>
      </c>
      <c r="D29" s="77" t="str">
        <f>IF(B29=0,"",C29/B29)</f>
      </c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7"/>
      <c r="P29" s="57"/>
    </row>
    <row r="30" ht="24" customHeight="1">
      <c r="A30" s="75" t="n">
        <v>2</v>
      </c>
      <c r="B30" s="76" t="n">
        <f>SUMIF(Diario!P7:P37,A30,Diario!D7:D37)</f>
        <v>0</v>
      </c>
      <c r="C30" s="76" t="n">
        <f>SUMIFS(Diario!J7:J37,Diario!P7:P37,A30,Diario!A7:A37,"&lt;="&amp;Configuracao!B6)</f>
        <v>0</v>
      </c>
      <c r="D30" s="77" t="str">
        <f>IF(B30=0,"",C30/B30)</f>
      </c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7"/>
      <c r="P30" s="57"/>
    </row>
    <row r="31" ht="24" customHeight="1">
      <c r="A31" s="75" t="n">
        <v>3</v>
      </c>
      <c r="B31" s="76" t="n">
        <f>SUMIF(Diario!P7:P37,A31,Diario!D7:D37)</f>
        <v>0</v>
      </c>
      <c r="C31" s="76" t="n">
        <f>SUMIFS(Diario!J7:J37,Diario!P7:P37,A31,Diario!A7:A37,"&lt;="&amp;Configuracao!B6)</f>
        <v>0</v>
      </c>
      <c r="D31" s="77" t="str">
        <f>IF(B31=0,"",C31/B31)</f>
      </c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7"/>
      <c r="P31" s="57"/>
    </row>
    <row r="32" ht="24" customHeight="1">
      <c r="A32" s="75" t="n">
        <v>4</v>
      </c>
      <c r="B32" s="76" t="n">
        <f>SUMIF(Diario!P7:P37,A32,Diario!D7:D37)</f>
        <v>0</v>
      </c>
      <c r="C32" s="76" t="n">
        <f>SUMIFS(Diario!J7:J37,Diario!P7:P37,A32,Diario!A7:A37,"&lt;="&amp;Configuracao!B6)</f>
        <v>0</v>
      </c>
      <c r="D32" s="77" t="str">
        <f>IF(B32=0,"",C32/B32)</f>
      </c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7"/>
      <c r="P32" s="57"/>
    </row>
    <row r="33" ht="24" customHeight="1">
      <c r="A33" s="75" t="n">
        <v>5</v>
      </c>
      <c r="B33" s="76" t="n">
        <f>SUMIF(Diario!P7:P37,A33,Diario!D7:D37)</f>
        <v>0</v>
      </c>
      <c r="C33" s="76" t="n">
        <f>SUMIFS(Diario!J7:J37,Diario!P7:P37,A33,Diario!A7:A37,"&lt;="&amp;Configuracao!B6)</f>
        <v>0</v>
      </c>
      <c r="D33" s="77" t="str">
        <f>IF(B33=0,"",C33/B33)</f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7"/>
      <c r="P33" s="57"/>
    </row>
    <row r="34" ht="24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7"/>
      <c r="P34" s="57"/>
    </row>
    <row r="35" ht="24" customHeight="1">
      <c r="A35" s="56" t="str">
        <v>Semanas: blocos de dias 1–7, 8–14, 15–21, 22–28 e 29–31.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7"/>
      <c r="P35" s="57"/>
    </row>
    <row r="36" ht="24" customHeight="1">
      <c r="A36" s="73" t="str">
        <v>PRIORIDADES DA SEMANA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7"/>
      <c r="P36" s="57"/>
    </row>
    <row r="37" ht="34" customHeight="1">
      <c r="A37" s="74" t="str">
        <v>Prioridade</v>
      </c>
      <c r="B37" s="74" t="str">
        <v>Próxima ação</v>
      </c>
      <c r="C37" s="74" t="str">
        <v>Responsável</v>
      </c>
      <c r="D37" s="74" t="str">
        <v>Prazo</v>
      </c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7"/>
      <c r="P37" s="57"/>
    </row>
    <row r="38" ht="24" customHeight="1">
      <c r="A38" s="78"/>
      <c r="B38" s="78"/>
      <c r="C38" s="78"/>
      <c r="D38" s="79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7"/>
      <c r="P38" s="57"/>
    </row>
    <row r="39" ht="24" customHeight="1">
      <c r="A39" s="78"/>
      <c r="B39" s="78"/>
      <c r="C39" s="78"/>
      <c r="D39" s="79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7"/>
      <c r="P39" s="57"/>
    </row>
    <row r="40" ht="24" customHeight="1">
      <c r="A40" s="78"/>
      <c r="B40" s="78"/>
      <c r="C40" s="78"/>
      <c r="D40" s="79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7"/>
      <c r="P40" s="57"/>
    </row>
    <row r="41" ht="24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7"/>
      <c r="P41" s="57"/>
    </row>
    <row r="42" ht="24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7"/>
      <c r="P42" s="57"/>
    </row>
    <row r="43" ht="24" customHeight="1">
      <c r="A43" s="56" t="str">
        <v>Metas zeradas: configure antes de interpretar atingimento.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7"/>
      <c r="P43" s="57"/>
    </row>
    <row r="44" ht="24" customHeight="1">
      <c r="A44" s="56" t="str">
        <v>Sem lançamentos não significa zero vendido: confira o Diário.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7"/>
      <c r="P44" s="57"/>
    </row>
    <row r="45" ht="24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7"/>
      <c r="P45" s="57"/>
    </row>
    <row r="46" ht="24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ht="24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</row>
    <row r="48" ht="24" customHeigh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</row>
    <row r="49" ht="24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</row>
    <row r="50" ht="24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</row>
    <row r="51" ht="24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</row>
    <row r="52" ht="24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</row>
    <row r="53" ht="24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</row>
    <row r="54" ht="24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</row>
    <row r="55" ht="24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</row>
  </sheetData>
  <sheetProtection sheet="1" objects="1" scenarios="1" formatCells="1" formatColumns="1" formatRows="1" insertColumns="1" insertRows="1" deleteColumns="1" deleteRows="1" selectLockedCells="0" selectUnlockedCells="0"/>
  <mergeCells>
    <mergeCell ref="D4:N5"/>
  </mergeCells>
  <conditionalFormatting sqref="B10:B10">
    <cfRule type="expression" dxfId="3" priority="1">
      <formula>AND(ISNUMBER(B10),B10&lt;0.8)</formula>
    </cfRule>
    <cfRule type="expression" dxfId="4" priority="2">
      <formula>AND(ISNUMBER(B10),B10&gt;=0.8,B10&lt;1)</formula>
    </cfRule>
    <cfRule type="expression" dxfId="5" priority="3">
      <formula>AND(ISNUMBER(B10),B10&gt;=1)</formula>
    </cfRule>
  </conditionalFormatting>
  <conditionalFormatting sqref="B12:B12">
    <cfRule type="expression" dxfId="6" priority="4">
      <formula>AND(ISNUMBER(B12),B12&lt;0.8)</formula>
    </cfRule>
    <cfRule type="expression" dxfId="7" priority="5">
      <formula>AND(ISNUMBER(B12),B12&gt;=0.8,B12&lt;1)</formula>
    </cfRule>
    <cfRule type="expression" dxfId="8" priority="6">
      <formula>AND(ISNUMBER(B12),B12&gt;=1)</formula>
    </cfRule>
  </conditionalFormatting>
  <conditionalFormatting sqref="D20:D24">
    <cfRule type="expression" dxfId="9" priority="7">
      <formula>AND(ISNUMBER(D20),D20&lt;0.8)</formula>
    </cfRule>
    <cfRule type="expression" dxfId="10" priority="8">
      <formula>AND(ISNUMBER(D20),D20&gt;=0.8,D20&lt;1)</formula>
    </cfRule>
    <cfRule type="expression" dxfId="11" priority="9">
      <formula>AND(ISNUMBER(D20),D20&gt;=1)</formula>
    </cfRule>
  </conditionalFormatting>
  <conditionalFormatting sqref="D29:D33">
    <cfRule type="expression" dxfId="12" priority="10">
      <formula>AND(ISNUMBER(D29),D29&lt;0.8)</formula>
    </cfRule>
    <cfRule type="expression" dxfId="13" priority="11">
      <formula>AND(ISNUMBER(D29),D29&gt;=0.8,D29&lt;1)</formula>
    </cfRule>
    <cfRule type="expression" dxfId="14" priority="12">
      <formula>AND(ISNUMBER(D29),D29&gt;=1)</formula>
    </cfRule>
  </conditionalFormatting>
  <pageMargins left="0.7" right="0.7" top="0.75" bottom="0.75" header="0.3" footer="0.3"/>
  <drawing ns1:id="R90d0e351a3524b3d"/>
</worksheet>
</file>

<file path=xl/worksheets/sheet2.xml><?xml version="1.0" encoding="utf-8"?>
<worksheet xmlns="http://schemas.openxmlformats.org/spreadsheetml/2006/main">
  <sheetViews>
    <sheetView showGridLines="0" workbookViewId="0">
      <pane xSplit="1" ySplit="6" topLeftCell="B7" activePane="bottomRight" state="frozen"/>
    </sheetView>
  </sheetViews>
  <sheetFormatPr defaultRowHeight="15"/>
  <cols>
    <col min="1" max="1" width="16" hidden="0" customWidth="1"/>
    <col min="2" max="2" width="20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  <col min="7" max="7" width="16" hidden="0" customWidth="1"/>
    <col min="8" max="8" width="16" hidden="0" customWidth="1"/>
    <col min="9" max="9" width="16" hidden="0" customWidth="1"/>
    <col min="10" max="10" width="16" hidden="0" customWidth="1"/>
    <col min="11" max="11" width="16" hidden="0" customWidth="1"/>
    <col min="12" max="12" width="16" hidden="0" customWidth="1"/>
    <col min="13" max="13" width="16" hidden="0" customWidth="1"/>
    <col min="14" max="14" width="16" hidden="0" customWidth="1"/>
    <col min="15" max="15" width="16" hidden="0" customWidth="1"/>
    <col min="16" max="16" width="15" hidden="0" customWidth="1"/>
  </cols>
  <sheetData>
    <row r="1" ht="24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ht="24" customHeight="1">
      <c r="A2" s="80" t="str">
        <v>Diário de Vendas</v>
      </c>
      <c r="B2" s="81"/>
      <c r="C2" s="81"/>
      <c r="D2" s="81"/>
      <c r="E2" s="81"/>
      <c r="F2" s="81"/>
      <c r="G2" s="81"/>
      <c r="H2" s="81"/>
      <c r="I2" s="57"/>
      <c r="J2" s="57"/>
      <c r="K2" s="57"/>
      <c r="L2" s="57"/>
      <c r="M2" s="57"/>
      <c r="N2" s="57"/>
      <c r="O2" s="57"/>
      <c r="P2" s="57"/>
    </row>
    <row r="3" ht="24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ht="24" customHeight="1">
      <c r="A4" s="57" t="str">
        <v>Preencha amarelos. Informe vendas por vendedor, pedidos e contatos; não altere fórmulas.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ht="24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ht="34" customHeight="1">
      <c r="A6" s="82" t="str">
        <v>Data</v>
      </c>
      <c r="B6" s="83" t="str">
        <v>Dia da semana</v>
      </c>
      <c r="C6" s="82" t="str">
        <v>Opera? 1/0</v>
      </c>
      <c r="D6" s="82" t="str">
        <v>Meta diária</v>
      </c>
      <c r="E6" s="82" t="str">
        <f>Configuracao!A11</f>
        <v>Vendedor 1</v>
      </c>
      <c r="F6" s="82" t="str">
        <f>Configuracao!A12</f>
        <v>Vendedor 2</v>
      </c>
      <c r="G6" s="82" t="str">
        <f>Configuracao!A13</f>
        <v>Vendedor 3</v>
      </c>
      <c r="H6" s="82" t="str">
        <f>Configuracao!A14</f>
        <v>Vendedor 4</v>
      </c>
      <c r="I6" s="82" t="str">
        <f>Configuracao!A15</f>
        <v>Site / canal</v>
      </c>
      <c r="J6" s="82" t="str">
        <v>Vendas total</v>
      </c>
      <c r="K6" s="82" t="str">
        <v>Pedidos</v>
      </c>
      <c r="L6" s="82" t="str">
        <v>Contatos ativos</v>
      </c>
      <c r="M6" s="82" t="str">
        <v>Acumulado</v>
      </c>
      <c r="N6" s="82" t="str">
        <v>Meta acum.</v>
      </c>
      <c r="O6" s="82" t="str">
        <v>Atingimento</v>
      </c>
      <c r="P6" s="82" t="str">
        <v>Semana</v>
      </c>
    </row>
    <row r="7" ht="24" customHeight="1">
      <c r="A7" s="84" t="n">
        <f>IF(MONTH(Configuracao!$B$5+0)=MONTH(Configuracao!$B$5),Configuracao!$B$5+0,"")</f>
        <v>46327</v>
      </c>
      <c r="B7" s="85" t="str">
        <f>IF(A7="","",CHOOSE(WEEKDAY(A7,2),"segunda-feira","terça-feira","quarta-feira","quinta-feira","sexta-feira","sábado","domingo"))</f>
        <v>domingo</v>
      </c>
      <c r="C7" s="86" t="n">
        <v>1</v>
      </c>
      <c r="D7" s="87" t="n">
        <f>IF(A7="","",IF(C7=1,IFERROR(SUM(Configuracao!$B$11:$C$15)/SUMIFS($C$7:$C$37,$A$7:$A$37,"&gt;0"),0),0))</f>
        <v>0</v>
      </c>
      <c r="E7" s="88"/>
      <c r="F7" s="88"/>
      <c r="G7" s="88"/>
      <c r="H7" s="88"/>
      <c r="I7" s="88"/>
      <c r="J7" s="87" t="str">
        <f>IF(A7="","",IF(COUNT(E7:I7)=0,"",SUM(E7:I7)))</f>
      </c>
      <c r="K7" s="86"/>
      <c r="L7" s="86"/>
      <c r="M7" s="87" t="str">
        <f>IF(A7="","",IF(COUNT($J$7:J7)=0,"",SUM($J$7:J7)))</f>
      </c>
      <c r="N7" s="87" t="n">
        <f>IF(A7="","",SUM($D$7:D7))</f>
        <v>0</v>
      </c>
      <c r="O7" s="89" t="str">
        <f>IF(OR(A7="",J7="",N7=0),"",M7/N7)</f>
      </c>
      <c r="P7" s="57" t="n">
        <f>IF(A7="","",INT((DAY(A7)-1)/7)+1)</f>
        <v>1</v>
      </c>
    </row>
    <row r="8" ht="24" customHeight="1">
      <c r="A8" s="84" t="n">
        <f>IF(MONTH(Configuracao!$B$5+1)=MONTH(Configuracao!$B$5),Configuracao!$B$5+1,"")</f>
        <v>46328</v>
      </c>
      <c r="B8" s="85" t="str">
        <f>IF(A8="","",CHOOSE(WEEKDAY(A8,2),"segunda-feira","terça-feira","quarta-feira","quinta-feira","sexta-feira","sábado","domingo"))</f>
        <v>segunda-feira</v>
      </c>
      <c r="C8" s="86" t="n">
        <v>1</v>
      </c>
      <c r="D8" s="87" t="n">
        <f>IF(A8="","",IF(C8=1,IFERROR(SUM(Configuracao!$B$11:$C$15)/SUMIFS($C$7:$C$37,$A$7:$A$37,"&gt;0"),0),0))</f>
        <v>0</v>
      </c>
      <c r="E8" s="88"/>
      <c r="F8" s="88"/>
      <c r="G8" s="88"/>
      <c r="H8" s="88"/>
      <c r="I8" s="88"/>
      <c r="J8" s="87" t="str">
        <f>IF(A8="","",IF(COUNT(E8:I8)=0,"",SUM(E8:I8)))</f>
      </c>
      <c r="K8" s="86"/>
      <c r="L8" s="86"/>
      <c r="M8" s="87" t="str">
        <f>IF(A8="","",IF(COUNT($J$7:J8)=0,"",SUM($J$7:J8)))</f>
      </c>
      <c r="N8" s="87" t="n">
        <f>IF(A8="","",SUM($D$7:D8))</f>
        <v>0</v>
      </c>
      <c r="O8" s="89" t="str">
        <f>IF(OR(A8="",J8="",N8=0),"",M8/N8)</f>
      </c>
      <c r="P8" s="57" t="n">
        <f>IF(A8="","",INT((DAY(A8)-1)/7)+1)</f>
        <v>1</v>
      </c>
    </row>
    <row r="9" ht="24" customHeight="1">
      <c r="A9" s="84" t="n">
        <f>IF(MONTH(Configuracao!$B$5+2)=MONTH(Configuracao!$B$5),Configuracao!$B$5+2,"")</f>
        <v>46329</v>
      </c>
      <c r="B9" s="85" t="str">
        <f>IF(A9="","",CHOOSE(WEEKDAY(A9,2),"segunda-feira","terça-feira","quarta-feira","quinta-feira","sexta-feira","sábado","domingo"))</f>
        <v>terça-feira</v>
      </c>
      <c r="C9" s="86" t="n">
        <v>1</v>
      </c>
      <c r="D9" s="87" t="n">
        <f>IF(A9="","",IF(C9=1,IFERROR(SUM(Configuracao!$B$11:$C$15)/SUMIFS($C$7:$C$37,$A$7:$A$37,"&gt;0"),0),0))</f>
        <v>0</v>
      </c>
      <c r="E9" s="88"/>
      <c r="F9" s="88"/>
      <c r="G9" s="88"/>
      <c r="H9" s="88"/>
      <c r="I9" s="88"/>
      <c r="J9" s="87" t="str">
        <f>IF(A9="","",IF(COUNT(E9:I9)=0,"",SUM(E9:I9)))</f>
      </c>
      <c r="K9" s="86"/>
      <c r="L9" s="86"/>
      <c r="M9" s="87" t="str">
        <f>IF(A9="","",IF(COUNT($J$7:J9)=0,"",SUM($J$7:J9)))</f>
      </c>
      <c r="N9" s="87" t="n">
        <f>IF(A9="","",SUM($D$7:D9))</f>
        <v>0</v>
      </c>
      <c r="O9" s="89" t="str">
        <f>IF(OR(A9="",J9="",N9=0),"",M9/N9)</f>
      </c>
      <c r="P9" s="57" t="n">
        <f>IF(A9="","",INT((DAY(A9)-1)/7)+1)</f>
        <v>1</v>
      </c>
    </row>
    <row r="10" ht="24" customHeight="1">
      <c r="A10" s="84" t="n">
        <f>IF(MONTH(Configuracao!$B$5+3)=MONTH(Configuracao!$B$5),Configuracao!$B$5+3,"")</f>
        <v>46330</v>
      </c>
      <c r="B10" s="85" t="str">
        <f>IF(A10="","",CHOOSE(WEEKDAY(A10,2),"segunda-feira","terça-feira","quarta-feira","quinta-feira","sexta-feira","sábado","domingo"))</f>
        <v>quarta-feira</v>
      </c>
      <c r="C10" s="86" t="n">
        <v>1</v>
      </c>
      <c r="D10" s="87" t="n">
        <f>IF(A10="","",IF(C10=1,IFERROR(SUM(Configuracao!$B$11:$C$15)/SUMIFS($C$7:$C$37,$A$7:$A$37,"&gt;0"),0),0))</f>
        <v>0</v>
      </c>
      <c r="E10" s="88"/>
      <c r="F10" s="88"/>
      <c r="G10" s="88"/>
      <c r="H10" s="88"/>
      <c r="I10" s="88"/>
      <c r="J10" s="87" t="str">
        <f>IF(A10="","",IF(COUNT(E10:I10)=0,"",SUM(E10:I10)))</f>
      </c>
      <c r="K10" s="86"/>
      <c r="L10" s="86"/>
      <c r="M10" s="87" t="str">
        <f>IF(A10="","",IF(COUNT($J$7:J10)=0,"",SUM($J$7:J10)))</f>
      </c>
      <c r="N10" s="87" t="n">
        <f>IF(A10="","",SUM($D$7:D10))</f>
        <v>0</v>
      </c>
      <c r="O10" s="89" t="str">
        <f>IF(OR(A10="",J10="",N10=0),"",M10/N10)</f>
      </c>
      <c r="P10" s="57" t="n">
        <f>IF(A10="","",INT((DAY(A10)-1)/7)+1)</f>
        <v>1</v>
      </c>
    </row>
    <row r="11" ht="24" customHeight="1">
      <c r="A11" s="84" t="n">
        <f>IF(MONTH(Configuracao!$B$5+4)=MONTH(Configuracao!$B$5),Configuracao!$B$5+4,"")</f>
        <v>46331</v>
      </c>
      <c r="B11" s="85" t="str">
        <f>IF(A11="","",CHOOSE(WEEKDAY(A11,2),"segunda-feira","terça-feira","quarta-feira","quinta-feira","sexta-feira","sábado","domingo"))</f>
        <v>quinta-feira</v>
      </c>
      <c r="C11" s="86" t="n">
        <v>1</v>
      </c>
      <c r="D11" s="87" t="n">
        <f>IF(A11="","",IF(C11=1,IFERROR(SUM(Configuracao!$B$11:$C$15)/SUMIFS($C$7:$C$37,$A$7:$A$37,"&gt;0"),0),0))</f>
        <v>0</v>
      </c>
      <c r="E11" s="88"/>
      <c r="F11" s="88"/>
      <c r="G11" s="88"/>
      <c r="H11" s="88"/>
      <c r="I11" s="88"/>
      <c r="J11" s="87" t="str">
        <f>IF(A11="","",IF(COUNT(E11:I11)=0,"",SUM(E11:I11)))</f>
      </c>
      <c r="K11" s="86"/>
      <c r="L11" s="86"/>
      <c r="M11" s="87" t="str">
        <f>IF(A11="","",IF(COUNT($J$7:J11)=0,"",SUM($J$7:J11)))</f>
      </c>
      <c r="N11" s="87" t="n">
        <f>IF(A11="","",SUM($D$7:D11))</f>
        <v>0</v>
      </c>
      <c r="O11" s="89" t="str">
        <f>IF(OR(A11="",J11="",N11=0),"",M11/N11)</f>
      </c>
      <c r="P11" s="57" t="n">
        <f>IF(A11="","",INT((DAY(A11)-1)/7)+1)</f>
        <v>1</v>
      </c>
    </row>
    <row r="12" ht="24" customHeight="1">
      <c r="A12" s="84" t="n">
        <f>IF(MONTH(Configuracao!$B$5+5)=MONTH(Configuracao!$B$5),Configuracao!$B$5+5,"")</f>
        <v>46332</v>
      </c>
      <c r="B12" s="85" t="str">
        <f>IF(A12="","",CHOOSE(WEEKDAY(A12,2),"segunda-feira","terça-feira","quarta-feira","quinta-feira","sexta-feira","sábado","domingo"))</f>
        <v>sexta-feira</v>
      </c>
      <c r="C12" s="86" t="n">
        <v>1</v>
      </c>
      <c r="D12" s="87" t="n">
        <f>IF(A12="","",IF(C12=1,IFERROR(SUM(Configuracao!$B$11:$C$15)/SUMIFS($C$7:$C$37,$A$7:$A$37,"&gt;0"),0),0))</f>
        <v>0</v>
      </c>
      <c r="E12" s="88"/>
      <c r="F12" s="88"/>
      <c r="G12" s="88"/>
      <c r="H12" s="88"/>
      <c r="I12" s="88"/>
      <c r="J12" s="87" t="str">
        <f>IF(A12="","",IF(COUNT(E12:I12)=0,"",SUM(E12:I12)))</f>
      </c>
      <c r="K12" s="86"/>
      <c r="L12" s="86"/>
      <c r="M12" s="87" t="str">
        <f>IF(A12="","",IF(COUNT($J$7:J12)=0,"",SUM($J$7:J12)))</f>
      </c>
      <c r="N12" s="87" t="n">
        <f>IF(A12="","",SUM($D$7:D12))</f>
        <v>0</v>
      </c>
      <c r="O12" s="89" t="str">
        <f>IF(OR(A12="",J12="",N12=0),"",M12/N12)</f>
      </c>
      <c r="P12" s="57" t="n">
        <f>IF(A12="","",INT((DAY(A12)-1)/7)+1)</f>
        <v>1</v>
      </c>
    </row>
    <row r="13" ht="24" customHeight="1">
      <c r="A13" s="84" t="n">
        <f>IF(MONTH(Configuracao!$B$5+6)=MONTH(Configuracao!$B$5),Configuracao!$B$5+6,"")</f>
        <v>46333</v>
      </c>
      <c r="B13" s="85" t="str">
        <f>IF(A13="","",CHOOSE(WEEKDAY(A13,2),"segunda-feira","terça-feira","quarta-feira","quinta-feira","sexta-feira","sábado","domingo"))</f>
        <v>sábado</v>
      </c>
      <c r="C13" s="86" t="n">
        <v>1</v>
      </c>
      <c r="D13" s="87" t="n">
        <f>IF(A13="","",IF(C13=1,IFERROR(SUM(Configuracao!$B$11:$C$15)/SUMIFS($C$7:$C$37,$A$7:$A$37,"&gt;0"),0),0))</f>
        <v>0</v>
      </c>
      <c r="E13" s="88"/>
      <c r="F13" s="88"/>
      <c r="G13" s="88"/>
      <c r="H13" s="88"/>
      <c r="I13" s="88"/>
      <c r="J13" s="87" t="str">
        <f>IF(A13="","",IF(COUNT(E13:I13)=0,"",SUM(E13:I13)))</f>
      </c>
      <c r="K13" s="86"/>
      <c r="L13" s="86"/>
      <c r="M13" s="87" t="str">
        <f>IF(A13="","",IF(COUNT($J$7:J13)=0,"",SUM($J$7:J13)))</f>
      </c>
      <c r="N13" s="87" t="n">
        <f>IF(A13="","",SUM($D$7:D13))</f>
        <v>0</v>
      </c>
      <c r="O13" s="89" t="str">
        <f>IF(OR(A13="",J13="",N13=0),"",M13/N13)</f>
      </c>
      <c r="P13" s="57" t="n">
        <f>IF(A13="","",INT((DAY(A13)-1)/7)+1)</f>
        <v>1</v>
      </c>
    </row>
    <row r="14" ht="24" customHeight="1">
      <c r="A14" s="84" t="n">
        <f>IF(MONTH(Configuracao!$B$5+7)=MONTH(Configuracao!$B$5),Configuracao!$B$5+7,"")</f>
        <v>46334</v>
      </c>
      <c r="B14" s="85" t="str">
        <f>IF(A14="","",CHOOSE(WEEKDAY(A14,2),"segunda-feira","terça-feira","quarta-feira","quinta-feira","sexta-feira","sábado","domingo"))</f>
        <v>domingo</v>
      </c>
      <c r="C14" s="86" t="n">
        <v>1</v>
      </c>
      <c r="D14" s="87" t="n">
        <f>IF(A14="","",IF(C14=1,IFERROR(SUM(Configuracao!$B$11:$C$15)/SUMIFS($C$7:$C$37,$A$7:$A$37,"&gt;0"),0),0))</f>
        <v>0</v>
      </c>
      <c r="E14" s="88"/>
      <c r="F14" s="88"/>
      <c r="G14" s="88"/>
      <c r="H14" s="88"/>
      <c r="I14" s="88"/>
      <c r="J14" s="87" t="str">
        <f>IF(A14="","",IF(COUNT(E14:I14)=0,"",SUM(E14:I14)))</f>
      </c>
      <c r="K14" s="86"/>
      <c r="L14" s="86"/>
      <c r="M14" s="87" t="str">
        <f>IF(A14="","",IF(COUNT($J$7:J14)=0,"",SUM($J$7:J14)))</f>
      </c>
      <c r="N14" s="87" t="n">
        <f>IF(A14="","",SUM($D$7:D14))</f>
        <v>0</v>
      </c>
      <c r="O14" s="89" t="str">
        <f>IF(OR(A14="",J14="",N14=0),"",M14/N14)</f>
      </c>
      <c r="P14" s="57" t="n">
        <f>IF(A14="","",INT((DAY(A14)-1)/7)+1)</f>
        <v>2</v>
      </c>
    </row>
    <row r="15" ht="24" customHeight="1">
      <c r="A15" s="84" t="n">
        <f>IF(MONTH(Configuracao!$B$5+8)=MONTH(Configuracao!$B$5),Configuracao!$B$5+8,"")</f>
        <v>46335</v>
      </c>
      <c r="B15" s="85" t="str">
        <f>IF(A15="","",CHOOSE(WEEKDAY(A15,2),"segunda-feira","terça-feira","quarta-feira","quinta-feira","sexta-feira","sábado","domingo"))</f>
        <v>segunda-feira</v>
      </c>
      <c r="C15" s="86" t="n">
        <v>1</v>
      </c>
      <c r="D15" s="87" t="n">
        <f>IF(A15="","",IF(C15=1,IFERROR(SUM(Configuracao!$B$11:$C$15)/SUMIFS($C$7:$C$37,$A$7:$A$37,"&gt;0"),0),0))</f>
        <v>0</v>
      </c>
      <c r="E15" s="88"/>
      <c r="F15" s="88"/>
      <c r="G15" s="88"/>
      <c r="H15" s="88"/>
      <c r="I15" s="88"/>
      <c r="J15" s="87" t="str">
        <f>IF(A15="","",IF(COUNT(E15:I15)=0,"",SUM(E15:I15)))</f>
      </c>
      <c r="K15" s="86"/>
      <c r="L15" s="86"/>
      <c r="M15" s="87" t="str">
        <f>IF(A15="","",IF(COUNT($J$7:J15)=0,"",SUM($J$7:J15)))</f>
      </c>
      <c r="N15" s="87" t="n">
        <f>IF(A15="","",SUM($D$7:D15))</f>
        <v>0</v>
      </c>
      <c r="O15" s="89" t="str">
        <f>IF(OR(A15="",J15="",N15=0),"",M15/N15)</f>
      </c>
      <c r="P15" s="57" t="n">
        <f>IF(A15="","",INT((DAY(A15)-1)/7)+1)</f>
        <v>2</v>
      </c>
    </row>
    <row r="16" ht="24" customHeight="1">
      <c r="A16" s="84" t="n">
        <f>IF(MONTH(Configuracao!$B$5+9)=MONTH(Configuracao!$B$5),Configuracao!$B$5+9,"")</f>
        <v>46336</v>
      </c>
      <c r="B16" s="85" t="str">
        <f>IF(A16="","",CHOOSE(WEEKDAY(A16,2),"segunda-feira","terça-feira","quarta-feira","quinta-feira","sexta-feira","sábado","domingo"))</f>
        <v>terça-feira</v>
      </c>
      <c r="C16" s="86" t="n">
        <v>1</v>
      </c>
      <c r="D16" s="87" t="n">
        <f>IF(A16="","",IF(C16=1,IFERROR(SUM(Configuracao!$B$11:$C$15)/SUMIFS($C$7:$C$37,$A$7:$A$37,"&gt;0"),0),0))</f>
        <v>0</v>
      </c>
      <c r="E16" s="88"/>
      <c r="F16" s="88"/>
      <c r="G16" s="88"/>
      <c r="H16" s="88"/>
      <c r="I16" s="88"/>
      <c r="J16" s="87" t="str">
        <f>IF(A16="","",IF(COUNT(E16:I16)=0,"",SUM(E16:I16)))</f>
      </c>
      <c r="K16" s="86"/>
      <c r="L16" s="86"/>
      <c r="M16" s="87" t="str">
        <f>IF(A16="","",IF(COUNT($J$7:J16)=0,"",SUM($J$7:J16)))</f>
      </c>
      <c r="N16" s="87" t="n">
        <f>IF(A16="","",SUM($D$7:D16))</f>
        <v>0</v>
      </c>
      <c r="O16" s="89" t="str">
        <f>IF(OR(A16="",J16="",N16=0),"",M16/N16)</f>
      </c>
      <c r="P16" s="57" t="n">
        <f>IF(A16="","",INT((DAY(A16)-1)/7)+1)</f>
        <v>2</v>
      </c>
    </row>
    <row r="17" ht="24" customHeight="1">
      <c r="A17" s="84" t="n">
        <f>IF(MONTH(Configuracao!$B$5+10)=MONTH(Configuracao!$B$5),Configuracao!$B$5+10,"")</f>
        <v>46337</v>
      </c>
      <c r="B17" s="85" t="str">
        <f>IF(A17="","",CHOOSE(WEEKDAY(A17,2),"segunda-feira","terça-feira","quarta-feira","quinta-feira","sexta-feira","sábado","domingo"))</f>
        <v>quarta-feira</v>
      </c>
      <c r="C17" s="86" t="n">
        <v>1</v>
      </c>
      <c r="D17" s="87" t="n">
        <f>IF(A17="","",IF(C17=1,IFERROR(SUM(Configuracao!$B$11:$C$15)/SUMIFS($C$7:$C$37,$A$7:$A$37,"&gt;0"),0),0))</f>
        <v>0</v>
      </c>
      <c r="E17" s="88"/>
      <c r="F17" s="88"/>
      <c r="G17" s="88"/>
      <c r="H17" s="88"/>
      <c r="I17" s="88"/>
      <c r="J17" s="87" t="str">
        <f>IF(A17="","",IF(COUNT(E17:I17)=0,"",SUM(E17:I17)))</f>
      </c>
      <c r="K17" s="86"/>
      <c r="L17" s="86"/>
      <c r="M17" s="87" t="str">
        <f>IF(A17="","",IF(COUNT($J$7:J17)=0,"",SUM($J$7:J17)))</f>
      </c>
      <c r="N17" s="87" t="n">
        <f>IF(A17="","",SUM($D$7:D17))</f>
        <v>0</v>
      </c>
      <c r="O17" s="89" t="str">
        <f>IF(OR(A17="",J17="",N17=0),"",M17/N17)</f>
      </c>
      <c r="P17" s="57" t="n">
        <f>IF(A17="","",INT((DAY(A17)-1)/7)+1)</f>
        <v>2</v>
      </c>
    </row>
    <row r="18" ht="24" customHeight="1">
      <c r="A18" s="84" t="n">
        <f>IF(MONTH(Configuracao!$B$5+11)=MONTH(Configuracao!$B$5),Configuracao!$B$5+11,"")</f>
        <v>46338</v>
      </c>
      <c r="B18" s="85" t="str">
        <f>IF(A18="","",CHOOSE(WEEKDAY(A18,2),"segunda-feira","terça-feira","quarta-feira","quinta-feira","sexta-feira","sábado","domingo"))</f>
        <v>quinta-feira</v>
      </c>
      <c r="C18" s="86" t="n">
        <v>1</v>
      </c>
      <c r="D18" s="87" t="n">
        <f>IF(A18="","",IF(C18=1,IFERROR(SUM(Configuracao!$B$11:$C$15)/SUMIFS($C$7:$C$37,$A$7:$A$37,"&gt;0"),0),0))</f>
        <v>0</v>
      </c>
      <c r="E18" s="88"/>
      <c r="F18" s="88"/>
      <c r="G18" s="88"/>
      <c r="H18" s="88"/>
      <c r="I18" s="88"/>
      <c r="J18" s="87" t="str">
        <f>IF(A18="","",IF(COUNT(E18:I18)=0,"",SUM(E18:I18)))</f>
      </c>
      <c r="K18" s="86"/>
      <c r="L18" s="86"/>
      <c r="M18" s="87" t="str">
        <f>IF(A18="","",IF(COUNT($J$7:J18)=0,"",SUM($J$7:J18)))</f>
      </c>
      <c r="N18" s="87" t="n">
        <f>IF(A18="","",SUM($D$7:D18))</f>
        <v>0</v>
      </c>
      <c r="O18" s="89" t="str">
        <f>IF(OR(A18="",J18="",N18=0),"",M18/N18)</f>
      </c>
      <c r="P18" s="57" t="n">
        <f>IF(A18="","",INT((DAY(A18)-1)/7)+1)</f>
        <v>2</v>
      </c>
    </row>
    <row r="19" ht="24" customHeight="1">
      <c r="A19" s="84" t="n">
        <f>IF(MONTH(Configuracao!$B$5+12)=MONTH(Configuracao!$B$5),Configuracao!$B$5+12,"")</f>
        <v>46339</v>
      </c>
      <c r="B19" s="85" t="str">
        <f>IF(A19="","",CHOOSE(WEEKDAY(A19,2),"segunda-feira","terça-feira","quarta-feira","quinta-feira","sexta-feira","sábado","domingo"))</f>
        <v>sexta-feira</v>
      </c>
      <c r="C19" s="86" t="n">
        <v>1</v>
      </c>
      <c r="D19" s="87" t="n">
        <f>IF(A19="","",IF(C19=1,IFERROR(SUM(Configuracao!$B$11:$C$15)/SUMIFS($C$7:$C$37,$A$7:$A$37,"&gt;0"),0),0))</f>
        <v>0</v>
      </c>
      <c r="E19" s="88"/>
      <c r="F19" s="88"/>
      <c r="G19" s="88"/>
      <c r="H19" s="88"/>
      <c r="I19" s="88"/>
      <c r="J19" s="87" t="str">
        <f>IF(A19="","",IF(COUNT(E19:I19)=0,"",SUM(E19:I19)))</f>
      </c>
      <c r="K19" s="86"/>
      <c r="L19" s="86"/>
      <c r="M19" s="87" t="str">
        <f>IF(A19="","",IF(COUNT($J$7:J19)=0,"",SUM($J$7:J19)))</f>
      </c>
      <c r="N19" s="87" t="n">
        <f>IF(A19="","",SUM($D$7:D19))</f>
        <v>0</v>
      </c>
      <c r="O19" s="89" t="str">
        <f>IF(OR(A19="",J19="",N19=0),"",M19/N19)</f>
      </c>
      <c r="P19" s="57" t="n">
        <f>IF(A19="","",INT((DAY(A19)-1)/7)+1)</f>
        <v>2</v>
      </c>
    </row>
    <row r="20" ht="24" customHeight="1">
      <c r="A20" s="84" t="n">
        <f>IF(MONTH(Configuracao!$B$5+13)=MONTH(Configuracao!$B$5),Configuracao!$B$5+13,"")</f>
        <v>46340</v>
      </c>
      <c r="B20" s="85" t="str">
        <f>IF(A20="","",CHOOSE(WEEKDAY(A20,2),"segunda-feira","terça-feira","quarta-feira","quinta-feira","sexta-feira","sábado","domingo"))</f>
        <v>sábado</v>
      </c>
      <c r="C20" s="86" t="n">
        <v>1</v>
      </c>
      <c r="D20" s="87" t="n">
        <f>IF(A20="","",IF(C20=1,IFERROR(SUM(Configuracao!$B$11:$C$15)/SUMIFS($C$7:$C$37,$A$7:$A$37,"&gt;0"),0),0))</f>
        <v>0</v>
      </c>
      <c r="E20" s="88"/>
      <c r="F20" s="88"/>
      <c r="G20" s="88"/>
      <c r="H20" s="88"/>
      <c r="I20" s="88"/>
      <c r="J20" s="87" t="str">
        <f>IF(A20="","",IF(COUNT(E20:I20)=0,"",SUM(E20:I20)))</f>
      </c>
      <c r="K20" s="86"/>
      <c r="L20" s="86"/>
      <c r="M20" s="87" t="str">
        <f>IF(A20="","",IF(COUNT($J$7:J20)=0,"",SUM($J$7:J20)))</f>
      </c>
      <c r="N20" s="87" t="n">
        <f>IF(A20="","",SUM($D$7:D20))</f>
        <v>0</v>
      </c>
      <c r="O20" s="89" t="str">
        <f>IF(OR(A20="",J20="",N20=0),"",M20/N20)</f>
      </c>
      <c r="P20" s="57" t="n">
        <f>IF(A20="","",INT((DAY(A20)-1)/7)+1)</f>
        <v>2</v>
      </c>
    </row>
    <row r="21" ht="24" customHeight="1">
      <c r="A21" s="84" t="n">
        <f>IF(MONTH(Configuracao!$B$5+14)=MONTH(Configuracao!$B$5),Configuracao!$B$5+14,"")</f>
        <v>46341</v>
      </c>
      <c r="B21" s="85" t="str">
        <f>IF(A21="","",CHOOSE(WEEKDAY(A21,2),"segunda-feira","terça-feira","quarta-feira","quinta-feira","sexta-feira","sábado","domingo"))</f>
        <v>domingo</v>
      </c>
      <c r="C21" s="86" t="n">
        <v>1</v>
      </c>
      <c r="D21" s="87" t="n">
        <f>IF(A21="","",IF(C21=1,IFERROR(SUM(Configuracao!$B$11:$C$15)/SUMIFS($C$7:$C$37,$A$7:$A$37,"&gt;0"),0),0))</f>
        <v>0</v>
      </c>
      <c r="E21" s="88"/>
      <c r="F21" s="88"/>
      <c r="G21" s="88"/>
      <c r="H21" s="88"/>
      <c r="I21" s="88"/>
      <c r="J21" s="87" t="str">
        <f>IF(A21="","",IF(COUNT(E21:I21)=0,"",SUM(E21:I21)))</f>
      </c>
      <c r="K21" s="86"/>
      <c r="L21" s="86"/>
      <c r="M21" s="87" t="str">
        <f>IF(A21="","",IF(COUNT($J$7:J21)=0,"",SUM($J$7:J21)))</f>
      </c>
      <c r="N21" s="87" t="n">
        <f>IF(A21="","",SUM($D$7:D21))</f>
        <v>0</v>
      </c>
      <c r="O21" s="89" t="str">
        <f>IF(OR(A21="",J21="",N21=0),"",M21/N21)</f>
      </c>
      <c r="P21" s="57" t="n">
        <f>IF(A21="","",INT((DAY(A21)-1)/7)+1)</f>
        <v>3</v>
      </c>
    </row>
    <row r="22" ht="24" customHeight="1">
      <c r="A22" s="84" t="n">
        <f>IF(MONTH(Configuracao!$B$5+15)=MONTH(Configuracao!$B$5),Configuracao!$B$5+15,"")</f>
        <v>46342</v>
      </c>
      <c r="B22" s="85" t="str">
        <f>IF(A22="","",CHOOSE(WEEKDAY(A22,2),"segunda-feira","terça-feira","quarta-feira","quinta-feira","sexta-feira","sábado","domingo"))</f>
        <v>segunda-feira</v>
      </c>
      <c r="C22" s="86" t="n">
        <v>1</v>
      </c>
      <c r="D22" s="87" t="n">
        <f>IF(A22="","",IF(C22=1,IFERROR(SUM(Configuracao!$B$11:$C$15)/SUMIFS($C$7:$C$37,$A$7:$A$37,"&gt;0"),0),0))</f>
        <v>0</v>
      </c>
      <c r="E22" s="88"/>
      <c r="F22" s="88"/>
      <c r="G22" s="88"/>
      <c r="H22" s="88"/>
      <c r="I22" s="88"/>
      <c r="J22" s="87" t="str">
        <f>IF(A22="","",IF(COUNT(E22:I22)=0,"",SUM(E22:I22)))</f>
      </c>
      <c r="K22" s="86"/>
      <c r="L22" s="86"/>
      <c r="M22" s="87" t="str">
        <f>IF(A22="","",IF(COUNT($J$7:J22)=0,"",SUM($J$7:J22)))</f>
      </c>
      <c r="N22" s="87" t="n">
        <f>IF(A22="","",SUM($D$7:D22))</f>
        <v>0</v>
      </c>
      <c r="O22" s="89" t="str">
        <f>IF(OR(A22="",J22="",N22=0),"",M22/N22)</f>
      </c>
      <c r="P22" s="57" t="n">
        <f>IF(A22="","",INT((DAY(A22)-1)/7)+1)</f>
        <v>3</v>
      </c>
    </row>
    <row r="23" ht="24" customHeight="1">
      <c r="A23" s="84" t="n">
        <f>IF(MONTH(Configuracao!$B$5+16)=MONTH(Configuracao!$B$5),Configuracao!$B$5+16,"")</f>
        <v>46343</v>
      </c>
      <c r="B23" s="85" t="str">
        <f>IF(A23="","",CHOOSE(WEEKDAY(A23,2),"segunda-feira","terça-feira","quarta-feira","quinta-feira","sexta-feira","sábado","domingo"))</f>
        <v>terça-feira</v>
      </c>
      <c r="C23" s="86" t="n">
        <v>1</v>
      </c>
      <c r="D23" s="87" t="n">
        <f>IF(A23="","",IF(C23=1,IFERROR(SUM(Configuracao!$B$11:$C$15)/SUMIFS($C$7:$C$37,$A$7:$A$37,"&gt;0"),0),0))</f>
        <v>0</v>
      </c>
      <c r="E23" s="88"/>
      <c r="F23" s="88"/>
      <c r="G23" s="88"/>
      <c r="H23" s="88"/>
      <c r="I23" s="88"/>
      <c r="J23" s="87" t="str">
        <f>IF(A23="","",IF(COUNT(E23:I23)=0,"",SUM(E23:I23)))</f>
      </c>
      <c r="K23" s="86"/>
      <c r="L23" s="86"/>
      <c r="M23" s="87" t="str">
        <f>IF(A23="","",IF(COUNT($J$7:J23)=0,"",SUM($J$7:J23)))</f>
      </c>
      <c r="N23" s="87" t="n">
        <f>IF(A23="","",SUM($D$7:D23))</f>
        <v>0</v>
      </c>
      <c r="O23" s="89" t="str">
        <f>IF(OR(A23="",J23="",N23=0),"",M23/N23)</f>
      </c>
      <c r="P23" s="57" t="n">
        <f>IF(A23="","",INT((DAY(A23)-1)/7)+1)</f>
        <v>3</v>
      </c>
    </row>
    <row r="24" ht="24" customHeight="1">
      <c r="A24" s="84" t="n">
        <f>IF(MONTH(Configuracao!$B$5+17)=MONTH(Configuracao!$B$5),Configuracao!$B$5+17,"")</f>
        <v>46344</v>
      </c>
      <c r="B24" s="85" t="str">
        <f>IF(A24="","",CHOOSE(WEEKDAY(A24,2),"segunda-feira","terça-feira","quarta-feira","quinta-feira","sexta-feira","sábado","domingo"))</f>
        <v>quarta-feira</v>
      </c>
      <c r="C24" s="86" t="n">
        <v>1</v>
      </c>
      <c r="D24" s="87" t="n">
        <f>IF(A24="","",IF(C24=1,IFERROR(SUM(Configuracao!$B$11:$C$15)/SUMIFS($C$7:$C$37,$A$7:$A$37,"&gt;0"),0),0))</f>
        <v>0</v>
      </c>
      <c r="E24" s="88"/>
      <c r="F24" s="88"/>
      <c r="G24" s="88"/>
      <c r="H24" s="88"/>
      <c r="I24" s="88"/>
      <c r="J24" s="87" t="str">
        <f>IF(A24="","",IF(COUNT(E24:I24)=0,"",SUM(E24:I24)))</f>
      </c>
      <c r="K24" s="86"/>
      <c r="L24" s="86"/>
      <c r="M24" s="87" t="str">
        <f>IF(A24="","",IF(COUNT($J$7:J24)=0,"",SUM($J$7:J24)))</f>
      </c>
      <c r="N24" s="87" t="n">
        <f>IF(A24="","",SUM($D$7:D24))</f>
        <v>0</v>
      </c>
      <c r="O24" s="89" t="str">
        <f>IF(OR(A24="",J24="",N24=0),"",M24/N24)</f>
      </c>
      <c r="P24" s="57" t="n">
        <f>IF(A24="","",INT((DAY(A24)-1)/7)+1)</f>
        <v>3</v>
      </c>
    </row>
    <row r="25" ht="24" customHeight="1">
      <c r="A25" s="84" t="n">
        <f>IF(MONTH(Configuracao!$B$5+18)=MONTH(Configuracao!$B$5),Configuracao!$B$5+18,"")</f>
        <v>46345</v>
      </c>
      <c r="B25" s="85" t="str">
        <f>IF(A25="","",CHOOSE(WEEKDAY(A25,2),"segunda-feira","terça-feira","quarta-feira","quinta-feira","sexta-feira","sábado","domingo"))</f>
        <v>quinta-feira</v>
      </c>
      <c r="C25" s="86" t="n">
        <v>1</v>
      </c>
      <c r="D25" s="87" t="n">
        <f>IF(A25="","",IF(C25=1,IFERROR(SUM(Configuracao!$B$11:$C$15)/SUMIFS($C$7:$C$37,$A$7:$A$37,"&gt;0"),0),0))</f>
        <v>0</v>
      </c>
      <c r="E25" s="88"/>
      <c r="F25" s="88"/>
      <c r="G25" s="88"/>
      <c r="H25" s="88"/>
      <c r="I25" s="88"/>
      <c r="J25" s="87" t="str">
        <f>IF(A25="","",IF(COUNT(E25:I25)=0,"",SUM(E25:I25)))</f>
      </c>
      <c r="K25" s="86"/>
      <c r="L25" s="86"/>
      <c r="M25" s="87" t="str">
        <f>IF(A25="","",IF(COUNT($J$7:J25)=0,"",SUM($J$7:J25)))</f>
      </c>
      <c r="N25" s="87" t="n">
        <f>IF(A25="","",SUM($D$7:D25))</f>
        <v>0</v>
      </c>
      <c r="O25" s="89" t="str">
        <f>IF(OR(A25="",J25="",N25=0),"",M25/N25)</f>
      </c>
      <c r="P25" s="57" t="n">
        <f>IF(A25="","",INT((DAY(A25)-1)/7)+1)</f>
        <v>3</v>
      </c>
    </row>
    <row r="26" ht="24" customHeight="1">
      <c r="A26" s="84" t="n">
        <f>IF(MONTH(Configuracao!$B$5+19)=MONTH(Configuracao!$B$5),Configuracao!$B$5+19,"")</f>
        <v>46346</v>
      </c>
      <c r="B26" s="85" t="str">
        <f>IF(A26="","",CHOOSE(WEEKDAY(A26,2),"segunda-feira","terça-feira","quarta-feira","quinta-feira","sexta-feira","sábado","domingo"))</f>
        <v>sexta-feira</v>
      </c>
      <c r="C26" s="86" t="n">
        <v>1</v>
      </c>
      <c r="D26" s="87" t="n">
        <f>IF(A26="","",IF(C26=1,IFERROR(SUM(Configuracao!$B$11:$C$15)/SUMIFS($C$7:$C$37,$A$7:$A$37,"&gt;0"),0),0))</f>
        <v>0</v>
      </c>
      <c r="E26" s="88"/>
      <c r="F26" s="88"/>
      <c r="G26" s="88"/>
      <c r="H26" s="88"/>
      <c r="I26" s="88"/>
      <c r="J26" s="87" t="str">
        <f>IF(A26="","",IF(COUNT(E26:I26)=0,"",SUM(E26:I26)))</f>
      </c>
      <c r="K26" s="86"/>
      <c r="L26" s="86"/>
      <c r="M26" s="87" t="str">
        <f>IF(A26="","",IF(COUNT($J$7:J26)=0,"",SUM($J$7:J26)))</f>
      </c>
      <c r="N26" s="87" t="n">
        <f>IF(A26="","",SUM($D$7:D26))</f>
        <v>0</v>
      </c>
      <c r="O26" s="89" t="str">
        <f>IF(OR(A26="",J26="",N26=0),"",M26/N26)</f>
      </c>
      <c r="P26" s="57" t="n">
        <f>IF(A26="","",INT((DAY(A26)-1)/7)+1)</f>
        <v>3</v>
      </c>
    </row>
    <row r="27" ht="24" customHeight="1">
      <c r="A27" s="84" t="n">
        <f>IF(MONTH(Configuracao!$B$5+20)=MONTH(Configuracao!$B$5),Configuracao!$B$5+20,"")</f>
        <v>46347</v>
      </c>
      <c r="B27" s="85" t="str">
        <f>IF(A27="","",CHOOSE(WEEKDAY(A27,2),"segunda-feira","terça-feira","quarta-feira","quinta-feira","sexta-feira","sábado","domingo"))</f>
        <v>sábado</v>
      </c>
      <c r="C27" s="86" t="n">
        <v>1</v>
      </c>
      <c r="D27" s="87" t="n">
        <f>IF(A27="","",IF(C27=1,IFERROR(SUM(Configuracao!$B$11:$C$15)/SUMIFS($C$7:$C$37,$A$7:$A$37,"&gt;0"),0),0))</f>
        <v>0</v>
      </c>
      <c r="E27" s="88"/>
      <c r="F27" s="88"/>
      <c r="G27" s="88"/>
      <c r="H27" s="88"/>
      <c r="I27" s="88"/>
      <c r="J27" s="87" t="str">
        <f>IF(A27="","",IF(COUNT(E27:I27)=0,"",SUM(E27:I27)))</f>
      </c>
      <c r="K27" s="86"/>
      <c r="L27" s="86"/>
      <c r="M27" s="87" t="str">
        <f>IF(A27="","",IF(COUNT($J$7:J27)=0,"",SUM($J$7:J27)))</f>
      </c>
      <c r="N27" s="87" t="n">
        <f>IF(A27="","",SUM($D$7:D27))</f>
        <v>0</v>
      </c>
      <c r="O27" s="89" t="str">
        <f>IF(OR(A27="",J27="",N27=0),"",M27/N27)</f>
      </c>
      <c r="P27" s="57" t="n">
        <f>IF(A27="","",INT((DAY(A27)-1)/7)+1)</f>
        <v>3</v>
      </c>
    </row>
    <row r="28" ht="24" customHeight="1">
      <c r="A28" s="84" t="n">
        <f>IF(MONTH(Configuracao!$B$5+21)=MONTH(Configuracao!$B$5),Configuracao!$B$5+21,"")</f>
        <v>46348</v>
      </c>
      <c r="B28" s="85" t="str">
        <f>IF(A28="","",CHOOSE(WEEKDAY(A28,2),"segunda-feira","terça-feira","quarta-feira","quinta-feira","sexta-feira","sábado","domingo"))</f>
        <v>domingo</v>
      </c>
      <c r="C28" s="86" t="n">
        <v>1</v>
      </c>
      <c r="D28" s="87" t="n">
        <f>IF(A28="","",IF(C28=1,IFERROR(SUM(Configuracao!$B$11:$C$15)/SUMIFS($C$7:$C$37,$A$7:$A$37,"&gt;0"),0),0))</f>
        <v>0</v>
      </c>
      <c r="E28" s="88"/>
      <c r="F28" s="88"/>
      <c r="G28" s="88"/>
      <c r="H28" s="88"/>
      <c r="I28" s="88"/>
      <c r="J28" s="87" t="str">
        <f>IF(A28="","",IF(COUNT(E28:I28)=0,"",SUM(E28:I28)))</f>
      </c>
      <c r="K28" s="86"/>
      <c r="L28" s="86"/>
      <c r="M28" s="87" t="str">
        <f>IF(A28="","",IF(COUNT($J$7:J28)=0,"",SUM($J$7:J28)))</f>
      </c>
      <c r="N28" s="87" t="n">
        <f>IF(A28="","",SUM($D$7:D28))</f>
        <v>0</v>
      </c>
      <c r="O28" s="89" t="str">
        <f>IF(OR(A28="",J28="",N28=0),"",M28/N28)</f>
      </c>
      <c r="P28" s="57" t="n">
        <f>IF(A28="","",INT((DAY(A28)-1)/7)+1)</f>
        <v>4</v>
      </c>
    </row>
    <row r="29" ht="24" customHeight="1">
      <c r="A29" s="84" t="n">
        <f>IF(MONTH(Configuracao!$B$5+22)=MONTH(Configuracao!$B$5),Configuracao!$B$5+22,"")</f>
        <v>46349</v>
      </c>
      <c r="B29" s="85" t="str">
        <f>IF(A29="","",CHOOSE(WEEKDAY(A29,2),"segunda-feira","terça-feira","quarta-feira","quinta-feira","sexta-feira","sábado","domingo"))</f>
        <v>segunda-feira</v>
      </c>
      <c r="C29" s="86" t="n">
        <v>1</v>
      </c>
      <c r="D29" s="87" t="n">
        <f>IF(A29="","",IF(C29=1,IFERROR(SUM(Configuracao!$B$11:$C$15)/SUMIFS($C$7:$C$37,$A$7:$A$37,"&gt;0"),0),0))</f>
        <v>0</v>
      </c>
      <c r="E29" s="88"/>
      <c r="F29" s="88"/>
      <c r="G29" s="88"/>
      <c r="H29" s="88"/>
      <c r="I29" s="88"/>
      <c r="J29" s="87" t="str">
        <f>IF(A29="","",IF(COUNT(E29:I29)=0,"",SUM(E29:I29)))</f>
      </c>
      <c r="K29" s="86"/>
      <c r="L29" s="86"/>
      <c r="M29" s="87" t="str">
        <f>IF(A29="","",IF(COUNT($J$7:J29)=0,"",SUM($J$7:J29)))</f>
      </c>
      <c r="N29" s="87" t="n">
        <f>IF(A29="","",SUM($D$7:D29))</f>
        <v>0</v>
      </c>
      <c r="O29" s="89" t="str">
        <f>IF(OR(A29="",J29="",N29=0),"",M29/N29)</f>
      </c>
      <c r="P29" s="57" t="n">
        <f>IF(A29="","",INT((DAY(A29)-1)/7)+1)</f>
        <v>4</v>
      </c>
    </row>
    <row r="30" ht="24" customHeight="1">
      <c r="A30" s="84" t="n">
        <f>IF(MONTH(Configuracao!$B$5+23)=MONTH(Configuracao!$B$5),Configuracao!$B$5+23,"")</f>
        <v>46350</v>
      </c>
      <c r="B30" s="85" t="str">
        <f>IF(A30="","",CHOOSE(WEEKDAY(A30,2),"segunda-feira","terça-feira","quarta-feira","quinta-feira","sexta-feira","sábado","domingo"))</f>
        <v>terça-feira</v>
      </c>
      <c r="C30" s="86" t="n">
        <v>1</v>
      </c>
      <c r="D30" s="87" t="n">
        <f>IF(A30="","",IF(C30=1,IFERROR(SUM(Configuracao!$B$11:$C$15)/SUMIFS($C$7:$C$37,$A$7:$A$37,"&gt;0"),0),0))</f>
        <v>0</v>
      </c>
      <c r="E30" s="88"/>
      <c r="F30" s="88"/>
      <c r="G30" s="88"/>
      <c r="H30" s="88"/>
      <c r="I30" s="88"/>
      <c r="J30" s="87" t="str">
        <f>IF(A30="","",IF(COUNT(E30:I30)=0,"",SUM(E30:I30)))</f>
      </c>
      <c r="K30" s="86"/>
      <c r="L30" s="86"/>
      <c r="M30" s="87" t="str">
        <f>IF(A30="","",IF(COUNT($J$7:J30)=0,"",SUM($J$7:J30)))</f>
      </c>
      <c r="N30" s="87" t="n">
        <f>IF(A30="","",SUM($D$7:D30))</f>
        <v>0</v>
      </c>
      <c r="O30" s="89" t="str">
        <f>IF(OR(A30="",J30="",N30=0),"",M30/N30)</f>
      </c>
      <c r="P30" s="57" t="n">
        <f>IF(A30="","",INT((DAY(A30)-1)/7)+1)</f>
        <v>4</v>
      </c>
    </row>
    <row r="31" ht="24" customHeight="1">
      <c r="A31" s="84" t="n">
        <f>IF(MONTH(Configuracao!$B$5+24)=MONTH(Configuracao!$B$5),Configuracao!$B$5+24,"")</f>
        <v>46351</v>
      </c>
      <c r="B31" s="85" t="str">
        <f>IF(A31="","",CHOOSE(WEEKDAY(A31,2),"segunda-feira","terça-feira","quarta-feira","quinta-feira","sexta-feira","sábado","domingo"))</f>
        <v>quarta-feira</v>
      </c>
      <c r="C31" s="86" t="n">
        <v>1</v>
      </c>
      <c r="D31" s="87" t="n">
        <f>IF(A31="","",IF(C31=1,IFERROR(SUM(Configuracao!$B$11:$C$15)/SUMIFS($C$7:$C$37,$A$7:$A$37,"&gt;0"),0),0))</f>
        <v>0</v>
      </c>
      <c r="E31" s="88"/>
      <c r="F31" s="88"/>
      <c r="G31" s="88"/>
      <c r="H31" s="88"/>
      <c r="I31" s="88"/>
      <c r="J31" s="87" t="str">
        <f>IF(A31="","",IF(COUNT(E31:I31)=0,"",SUM(E31:I31)))</f>
      </c>
      <c r="K31" s="86"/>
      <c r="L31" s="86"/>
      <c r="M31" s="87" t="str">
        <f>IF(A31="","",IF(COUNT($J$7:J31)=0,"",SUM($J$7:J31)))</f>
      </c>
      <c r="N31" s="87" t="n">
        <f>IF(A31="","",SUM($D$7:D31))</f>
        <v>0</v>
      </c>
      <c r="O31" s="89" t="str">
        <f>IF(OR(A31="",J31="",N31=0),"",M31/N31)</f>
      </c>
      <c r="P31" s="57" t="n">
        <f>IF(A31="","",INT((DAY(A31)-1)/7)+1)</f>
        <v>4</v>
      </c>
    </row>
    <row r="32" ht="24" customHeight="1">
      <c r="A32" s="84" t="n">
        <f>IF(MONTH(Configuracao!$B$5+25)=MONTH(Configuracao!$B$5),Configuracao!$B$5+25,"")</f>
        <v>46352</v>
      </c>
      <c r="B32" s="85" t="str">
        <f>IF(A32="","",CHOOSE(WEEKDAY(A32,2),"segunda-feira","terça-feira","quarta-feira","quinta-feira","sexta-feira","sábado","domingo"))</f>
        <v>quinta-feira</v>
      </c>
      <c r="C32" s="86" t="n">
        <v>1</v>
      </c>
      <c r="D32" s="87" t="n">
        <f>IF(A32="","",IF(C32=1,IFERROR(SUM(Configuracao!$B$11:$C$15)/SUMIFS($C$7:$C$37,$A$7:$A$37,"&gt;0"),0),0))</f>
        <v>0</v>
      </c>
      <c r="E32" s="88"/>
      <c r="F32" s="88"/>
      <c r="G32" s="88"/>
      <c r="H32" s="88"/>
      <c r="I32" s="88"/>
      <c r="J32" s="87" t="str">
        <f>IF(A32="","",IF(COUNT(E32:I32)=0,"",SUM(E32:I32)))</f>
      </c>
      <c r="K32" s="86"/>
      <c r="L32" s="86"/>
      <c r="M32" s="87" t="str">
        <f>IF(A32="","",IF(COUNT($J$7:J32)=0,"",SUM($J$7:J32)))</f>
      </c>
      <c r="N32" s="87" t="n">
        <f>IF(A32="","",SUM($D$7:D32))</f>
        <v>0</v>
      </c>
      <c r="O32" s="89" t="str">
        <f>IF(OR(A32="",J32="",N32=0),"",M32/N32)</f>
      </c>
      <c r="P32" s="57" t="n">
        <f>IF(A32="","",INT((DAY(A32)-1)/7)+1)</f>
        <v>4</v>
      </c>
    </row>
    <row r="33" ht="24" customHeight="1">
      <c r="A33" s="84" t="n">
        <f>IF(MONTH(Configuracao!$B$5+26)=MONTH(Configuracao!$B$5),Configuracao!$B$5+26,"")</f>
        <v>46353</v>
      </c>
      <c r="B33" s="85" t="str">
        <f>IF(A33="","",CHOOSE(WEEKDAY(A33,2),"segunda-feira","terça-feira","quarta-feira","quinta-feira","sexta-feira","sábado","domingo"))</f>
        <v>sexta-feira</v>
      </c>
      <c r="C33" s="86" t="n">
        <v>1</v>
      </c>
      <c r="D33" s="87" t="n">
        <f>IF(A33="","",IF(C33=1,IFERROR(SUM(Configuracao!$B$11:$C$15)/SUMIFS($C$7:$C$37,$A$7:$A$37,"&gt;0"),0),0))</f>
        <v>0</v>
      </c>
      <c r="E33" s="88"/>
      <c r="F33" s="88"/>
      <c r="G33" s="88"/>
      <c r="H33" s="88"/>
      <c r="I33" s="88"/>
      <c r="J33" s="87" t="str">
        <f>IF(A33="","",IF(COUNT(E33:I33)=0,"",SUM(E33:I33)))</f>
      </c>
      <c r="K33" s="86"/>
      <c r="L33" s="86"/>
      <c r="M33" s="87" t="str">
        <f>IF(A33="","",IF(COUNT($J$7:J33)=0,"",SUM($J$7:J33)))</f>
      </c>
      <c r="N33" s="87" t="n">
        <f>IF(A33="","",SUM($D$7:D33))</f>
        <v>0</v>
      </c>
      <c r="O33" s="89" t="str">
        <f>IF(OR(A33="",J33="",N33=0),"",M33/N33)</f>
      </c>
      <c r="P33" s="57" t="n">
        <f>IF(A33="","",INT((DAY(A33)-1)/7)+1)</f>
        <v>4</v>
      </c>
    </row>
    <row r="34" ht="24" customHeight="1">
      <c r="A34" s="84" t="n">
        <f>IF(MONTH(Configuracao!$B$5+27)=MONTH(Configuracao!$B$5),Configuracao!$B$5+27,"")</f>
        <v>46354</v>
      </c>
      <c r="B34" s="85" t="str">
        <f>IF(A34="","",CHOOSE(WEEKDAY(A34,2),"segunda-feira","terça-feira","quarta-feira","quinta-feira","sexta-feira","sábado","domingo"))</f>
        <v>sábado</v>
      </c>
      <c r="C34" s="86" t="n">
        <v>1</v>
      </c>
      <c r="D34" s="87" t="n">
        <f>IF(A34="","",IF(C34=1,IFERROR(SUM(Configuracao!$B$11:$C$15)/SUMIFS($C$7:$C$37,$A$7:$A$37,"&gt;0"),0),0))</f>
        <v>0</v>
      </c>
      <c r="E34" s="88"/>
      <c r="F34" s="88"/>
      <c r="G34" s="88"/>
      <c r="H34" s="88"/>
      <c r="I34" s="88"/>
      <c r="J34" s="87" t="str">
        <f>IF(A34="","",IF(COUNT(E34:I34)=0,"",SUM(E34:I34)))</f>
      </c>
      <c r="K34" s="86"/>
      <c r="L34" s="86"/>
      <c r="M34" s="87" t="str">
        <f>IF(A34="","",IF(COUNT($J$7:J34)=0,"",SUM($J$7:J34)))</f>
      </c>
      <c r="N34" s="87" t="n">
        <f>IF(A34="","",SUM($D$7:D34))</f>
        <v>0</v>
      </c>
      <c r="O34" s="89" t="str">
        <f>IF(OR(A34="",J34="",N34=0),"",M34/N34)</f>
      </c>
      <c r="P34" s="57" t="n">
        <f>IF(A34="","",INT((DAY(A34)-1)/7)+1)</f>
        <v>4</v>
      </c>
    </row>
    <row r="35" ht="24" customHeight="1">
      <c r="A35" s="84" t="n">
        <f>IF(MONTH(Configuracao!$B$5+28)=MONTH(Configuracao!$B$5),Configuracao!$B$5+28,"")</f>
        <v>46355</v>
      </c>
      <c r="B35" s="85" t="str">
        <f>IF(A35="","",CHOOSE(WEEKDAY(A35,2),"segunda-feira","terça-feira","quarta-feira","quinta-feira","sexta-feira","sábado","domingo"))</f>
        <v>domingo</v>
      </c>
      <c r="C35" s="86" t="n">
        <v>1</v>
      </c>
      <c r="D35" s="87" t="n">
        <f>IF(A35="","",IF(C35=1,IFERROR(SUM(Configuracao!$B$11:$C$15)/SUMIFS($C$7:$C$37,$A$7:$A$37,"&gt;0"),0),0))</f>
        <v>0</v>
      </c>
      <c r="E35" s="88"/>
      <c r="F35" s="88"/>
      <c r="G35" s="88"/>
      <c r="H35" s="88"/>
      <c r="I35" s="88"/>
      <c r="J35" s="87" t="str">
        <f>IF(A35="","",IF(COUNT(E35:I35)=0,"",SUM(E35:I35)))</f>
      </c>
      <c r="K35" s="86"/>
      <c r="L35" s="86"/>
      <c r="M35" s="87" t="str">
        <f>IF(A35="","",IF(COUNT($J$7:J35)=0,"",SUM($J$7:J35)))</f>
      </c>
      <c r="N35" s="87" t="n">
        <f>IF(A35="","",SUM($D$7:D35))</f>
        <v>0</v>
      </c>
      <c r="O35" s="89" t="str">
        <f>IF(OR(A35="",J35="",N35=0),"",M35/N35)</f>
      </c>
      <c r="P35" s="57" t="n">
        <f>IF(A35="","",INT((DAY(A35)-1)/7)+1)</f>
        <v>5</v>
      </c>
    </row>
    <row r="36" ht="24" customHeight="1">
      <c r="A36" s="84" t="n">
        <f>IF(MONTH(Configuracao!$B$5+29)=MONTH(Configuracao!$B$5),Configuracao!$B$5+29,"")</f>
        <v>46356</v>
      </c>
      <c r="B36" s="85" t="str">
        <f>IF(A36="","",CHOOSE(WEEKDAY(A36,2),"segunda-feira","terça-feira","quarta-feira","quinta-feira","sexta-feira","sábado","domingo"))</f>
        <v>segunda-feira</v>
      </c>
      <c r="C36" s="86" t="n">
        <v>1</v>
      </c>
      <c r="D36" s="87" t="n">
        <f>IF(A36="","",IF(C36=1,IFERROR(SUM(Configuracao!$B$11:$C$15)/SUMIFS($C$7:$C$37,$A$7:$A$37,"&gt;0"),0),0))</f>
        <v>0</v>
      </c>
      <c r="E36" s="88"/>
      <c r="F36" s="88"/>
      <c r="G36" s="88"/>
      <c r="H36" s="88"/>
      <c r="I36" s="88"/>
      <c r="J36" s="87" t="str">
        <f>IF(A36="","",IF(COUNT(E36:I36)=0,"",SUM(E36:I36)))</f>
      </c>
      <c r="K36" s="86"/>
      <c r="L36" s="86"/>
      <c r="M36" s="87" t="str">
        <f>IF(A36="","",IF(COUNT($J$7:J36)=0,"",SUM($J$7:J36)))</f>
      </c>
      <c r="N36" s="87" t="n">
        <f>IF(A36="","",SUM($D$7:D36))</f>
        <v>0</v>
      </c>
      <c r="O36" s="89" t="str">
        <f>IF(OR(A36="",J36="",N36=0),"",M36/N36)</f>
      </c>
      <c r="P36" s="57" t="n">
        <f>IF(A36="","",INT((DAY(A36)-1)/7)+1)</f>
        <v>5</v>
      </c>
    </row>
    <row r="37" ht="24" customHeight="1">
      <c r="A37" s="84" t="str">
        <f>IF(MONTH(Configuracao!$B$5+30)=MONTH(Configuracao!$B$5),Configuracao!$B$5+30,"")</f>
      </c>
      <c r="B37" s="85" t="str">
        <f>IF(A37="","",CHOOSE(WEEKDAY(A37,2),"segunda-feira","terça-feira","quarta-feira","quinta-feira","sexta-feira","sábado","domingo"))</f>
      </c>
      <c r="C37" s="86" t="n">
        <v>1</v>
      </c>
      <c r="D37" s="87" t="str">
        <f>IF(A37="","",IF(C37=1,IFERROR(SUM(Configuracao!$B$11:$C$15)/SUMIFS($C$7:$C$37,$A$7:$A$37,"&gt;0"),0),0))</f>
      </c>
      <c r="E37" s="88"/>
      <c r="F37" s="88"/>
      <c r="G37" s="88"/>
      <c r="H37" s="88"/>
      <c r="I37" s="88"/>
      <c r="J37" s="87" t="str">
        <f>IF(A37="","",IF(COUNT(E37:I37)=0,"",SUM(E37:I37)))</f>
      </c>
      <c r="K37" s="86"/>
      <c r="L37" s="86"/>
      <c r="M37" s="87" t="str">
        <f>IF(A37="","",IF(COUNT($J$7:J37)=0,"",SUM($J$7:J37)))</f>
      </c>
      <c r="N37" s="87" t="str">
        <f>IF(A37="","",SUM($D$7:D37))</f>
      </c>
      <c r="O37" s="89" t="str">
        <f>IF(OR(A37="",J37="",N37=0),"",M37/N37)</f>
      </c>
      <c r="P37" s="57" t="str">
        <f>IF(A37="","",INT((DAY(A37)-1)/7)+1)</f>
      </c>
    </row>
    <row r="38" ht="2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</row>
    <row r="39" ht="2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</row>
    <row r="40" ht="2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</row>
    <row r="41" ht="2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</row>
    <row r="42" ht="2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</row>
    <row r="43" ht="2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</row>
    <row r="44" ht="24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</row>
    <row r="45" ht="24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</row>
    <row r="46" ht="24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ht="24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</row>
    <row r="48" ht="24" customHeigh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</row>
    <row r="49" ht="24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</row>
    <row r="50" ht="24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</row>
    <row r="51" ht="24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</row>
    <row r="52" ht="24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</row>
    <row r="53" ht="24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</row>
    <row r="54" ht="24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</row>
    <row r="55" ht="24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</row>
  </sheetData>
  <sheetProtection sheet="1" objects="1" scenarios="1" formatCells="1" formatColumns="1" formatRows="1" insertColumns="1" insertRows="1" deleteColumns="1" deleteRows="1" selectLockedCells="0" selectUnlockedCells="0"/>
  <conditionalFormatting sqref="O7:O37">
    <cfRule type="expression" dxfId="15" priority="1">
      <formula>AND(ISNUMBER(O7),O7&lt;0.8)</formula>
    </cfRule>
    <cfRule type="expression" dxfId="16" priority="2">
      <formula>AND(ISNUMBER(O7),O7&gt;=0.8,O7&lt;1)</formula>
    </cfRule>
    <cfRule type="expression" dxfId="17" priority="3">
      <formula>AND(ISNUMBER(O7),O7&gt;=1)</formula>
    </cfRule>
  </conditionalFormatting>
  <dataValidations count="2">
    <dataValidation type="whole" operator="between" allowBlank="1" showErrorMessage="1" errorTitle="Valor inválido" error="Preencha um número válido." sqref="C7:C37">
      <formula1>0</formula1>
      <formula2>1</formula2>
    </dataValidation>
    <dataValidation type="decimal" operator="greaterThanOrEqual" allowBlank="1" showErrorMessage="1" errorTitle="Valor inválido" error="Preencha um número válido." sqref="E7:I37 K7:L37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3" hidden="0" customWidth="1"/>
    <col min="2" max="2" width="24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  <col min="9" max="9" width="15" hidden="0" customWidth="1"/>
    <col min="10" max="10" width="15" hidden="0" customWidth="1"/>
    <col min="11" max="11" width="15" hidden="0" customWidth="1"/>
    <col min="12" max="12" width="15" hidden="0" customWidth="1"/>
    <col min="13" max="13" width="15" hidden="0" customWidth="1"/>
    <col min="14" max="14" width="15" hidden="0" customWidth="1"/>
    <col min="15" max="15" width="15" hidden="0" customWidth="1"/>
    <col min="16" max="16" width="15" hidden="0" customWidth="1"/>
  </cols>
  <sheetData>
    <row r="1" ht="24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ht="24" customHeight="1">
      <c r="A2" s="80" t="str">
        <v>Configuração do Diário de Vendas</v>
      </c>
      <c r="B2" s="81"/>
      <c r="C2" s="81"/>
      <c r="D2" s="81"/>
      <c r="E2" s="81"/>
      <c r="F2" s="81"/>
      <c r="G2" s="81"/>
      <c r="H2" s="81"/>
      <c r="I2" s="57"/>
      <c r="J2" s="57"/>
      <c r="K2" s="57"/>
      <c r="L2" s="57"/>
      <c r="M2" s="57"/>
      <c r="N2" s="57"/>
      <c r="O2" s="57"/>
      <c r="P2" s="57"/>
    </row>
    <row r="3" ht="24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ht="34" customHeight="1">
      <c r="A4" s="82" t="str">
        <v>Período e acompanhamento</v>
      </c>
      <c r="B4" s="82" t="str">
        <v>Valor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ht="24" customHeight="1">
      <c r="A5" s="57" t="str">
        <v>Primeiro dia do mês</v>
      </c>
      <c r="B5" s="90" t="d">
        <v>2026-11-01T00:00:00.000Z</v>
      </c>
      <c r="C5" s="57"/>
      <c r="D5" s="57" t="str">
        <v>Edite os campos amarelos antes de lançar as vendas.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ht="24" customHeight="1">
      <c r="A6" s="57" t="str">
        <v>Data de acompanhamento</v>
      </c>
      <c r="B6" s="90" t="d">
        <v>2026-11-01T00:00:00.000Z</v>
      </c>
      <c r="C6" s="57"/>
      <c r="D6" s="57" t="str">
        <v>No Diário, marque 0 em dias sem operação e 1 nos demais.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ht="24" customHeight="1">
      <c r="A7" s="57" t="str">
        <v>Empresa</v>
      </c>
      <c r="B7" s="86" t="str">
        <v>Sua empresa</v>
      </c>
      <c r="C7" s="57"/>
      <c r="D7" s="57" t="str">
        <v>As metas diárias são distribuídas igualmente pelos dias ativos.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ht="24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</row>
    <row r="9" ht="24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</row>
    <row r="10" ht="34" customHeight="1">
      <c r="A10" s="82" t="str">
        <v>Vendedor / canal</v>
      </c>
      <c r="B10" s="82" t="str">
        <v>Meta mensal (R$)</v>
      </c>
      <c r="C10" s="82" t="str">
        <v>Observação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ht="24" customHeight="1">
      <c r="A11" s="86" t="str">
        <v>Vendedor 1</v>
      </c>
      <c r="B11" s="88" t="n">
        <v>0</v>
      </c>
      <c r="C11" s="57" t="str">
        <v>Defina a meta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</row>
    <row r="12" ht="24" customHeight="1">
      <c r="A12" s="86" t="str">
        <v>Vendedor 2</v>
      </c>
      <c r="B12" s="88" t="n">
        <v>0</v>
      </c>
      <c r="C12" s="57" t="str">
        <v>Defina a meta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ht="24" customHeight="1">
      <c r="A13" s="86" t="str">
        <v>Vendedor 3</v>
      </c>
      <c r="B13" s="88" t="n">
        <v>0</v>
      </c>
      <c r="C13" s="57" t="str">
        <v>Defina a meta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</row>
    <row r="14" ht="24" customHeight="1">
      <c r="A14" s="86" t="str">
        <v>Vendedor 4</v>
      </c>
      <c r="B14" s="88" t="n">
        <v>0</v>
      </c>
      <c r="C14" s="57" t="str">
        <v>Defina a meta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</row>
    <row r="15" ht="24" customHeight="1">
      <c r="A15" s="86" t="str">
        <v>Site / canal</v>
      </c>
      <c r="B15" s="88" t="n">
        <v>0</v>
      </c>
      <c r="C15" s="57" t="str">
        <v>Defina a meta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ht="24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</row>
    <row r="17" ht="24" customHeight="1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</row>
    <row r="18" ht="24" customHeight="1">
      <c r="A18" s="57" t="str">
        <v>Como usar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</row>
    <row r="19" ht="24" customHeight="1">
      <c r="A19" s="57" t="str">
        <v>1. Defina período, data de acompanhamento, equipe e metas.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</row>
    <row r="20" ht="24" customHeight="1">
      <c r="A20" s="57" t="str">
        <v>2. Informe dias ativos e vendas no Diário; dias futuros ficam vazios.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</row>
    <row r="21" ht="24" customHeight="1">
      <c r="A21" s="57" t="str">
        <v>3. Lance zero em dia já encerrado sem vendas.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</row>
    <row r="22" ht="24" customHeight="1">
      <c r="A22" s="57" t="str">
        <v>4. Revise o Painel e registre até três ações na reunião semanal.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</row>
    <row r="23" ht="24" customHeigh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</row>
    <row r="24" ht="24" customHeight="1">
      <c r="A24" s="57" t="str">
        <v>Cores do atingimento: vermelho &lt;80%; amarelo de 80% a &lt;100%; verde ≥100%.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</row>
    <row r="25" ht="24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ht="24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</row>
    <row r="27" ht="2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</row>
    <row r="28" ht="2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</row>
    <row r="29" ht="2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</row>
    <row r="30" ht="2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</row>
    <row r="31" ht="2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</row>
    <row r="32" ht="2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</row>
    <row r="33" ht="2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</row>
    <row r="34" ht="2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</row>
    <row r="35" ht="2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</row>
    <row r="36" ht="2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ht="2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</row>
    <row r="38" ht="2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</row>
    <row r="39" ht="2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</row>
    <row r="40" ht="2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</row>
    <row r="41" ht="2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</row>
    <row r="42" ht="2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</row>
    <row r="43" ht="2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</row>
    <row r="44" ht="24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</row>
    <row r="45" ht="24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</row>
    <row r="46" ht="24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ht="24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</row>
    <row r="48" ht="24" customHeigh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</row>
    <row r="49" ht="24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</row>
    <row r="50" ht="24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</row>
    <row r="51" ht="24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</row>
    <row r="52" ht="24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</row>
    <row r="53" ht="24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</row>
    <row r="54" ht="24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</row>
    <row r="55" ht="24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</row>
  </sheetData>
  <sheetProtection sheet="1" objects="1" scenarios="1" formatCells="1" formatColumns="1" formatRows="1" insertColumns="1" insertRows="1" deleteColumns="1" deleteRows="1" selectLockedCells="0" selectUnlockedCells="0"/>
  <dataValidations count="1">
    <dataValidation type="decimal" operator="greaterThanOrEqual" sqref="B11:B15">
      <formula1>0</formula1>
    </dataValidation>
  </dataValidations>
  <pageMargins left="0.7" right="0.7" top="0.75" bottom="0.75" header="0.3" footer="0.3"/>
</worksheet>
</file>